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<sst xmlns="http://schemas.openxmlformats.org/spreadsheetml/2006/main" count="890" uniqueCount="359">
  <si>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</si>
  <si>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</si>
  <si>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</si>
  <si>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</si>
  <si>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</si>
  <si>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</si>
  <si>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</si>
  <si>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</si>
  <si>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</si>
  <si>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</si>
  <si>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</si>
  <si>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</si>
  <si>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</si>
  <si>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</si>
  <si>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</si>
  <si>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</si>
  <si>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</si>
  <si>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</si>
  <si>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</si>
  <si>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</si>
  <si>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</si>
  <si>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</si>
  <si>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</si>
  <si>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</si>
  <si>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</si>
  <si>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</si>
  <si>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</si>
  <si>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</si>
  <si>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</si>
  <si>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</si>
  <si>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</si>
  <si>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UA-2023-04-05-003958-a</t>
  </si>
  <si>
    <t>Навчання та перевірка знань посадових осіб та спеціалістів з питань охорони праці</t>
  </si>
  <si>
    <t>80510000-2 - Послуги з професійної підготовки спеціалістів</t>
  </si>
  <si>
    <t>Закупівля без використання електронної системи</t>
  </si>
  <si>
    <t>ТОВАРИСТВО З ОБМЕЖЕНОЮ ВІДПОВІДАЛЬНІСТЮ "НАВЧАЛЬНО - ВИРОБНИЧИЙ ЦЕНТР "ПЛАНЕТА ЗНАНЬ"</t>
  </si>
  <si>
    <t>38868227</t>
  </si>
  <si>
    <t>завершено</t>
  </si>
  <si>
    <t>№ 181</t>
  </si>
  <si>
    <t>UAH</t>
  </si>
  <si>
    <t>активний</t>
  </si>
  <si>
    <t>UA-2023-04-10-003745-a</t>
  </si>
  <si>
    <t>Послуги сторонніх фахівців (консультаційні послуги з питань публічних закупівель)</t>
  </si>
  <si>
    <t>79140000-7 - Послуги з юридичної консультації та правового інформування</t>
  </si>
  <si>
    <t>ТОВАРИСТВО З ОБМЕЖЕНОЮ ВІДПОВІДАЛЬНІСТЮ "НАВЧАЛЬНО-КОНСАЛТИНГОВИЙ ЦЕНТР "ЗАКУПІВЛІ"</t>
  </si>
  <si>
    <t>39315753</t>
  </si>
  <si>
    <t>№120/М</t>
  </si>
  <si>
    <t>UA-2023-04-14-000596-a</t>
  </si>
  <si>
    <t>Послуги з виготовлення книги «Звіт ректора Сумського державного педагогічного університету імені А.С.Макаренка, доктора педагогічних наук, професора Юрія Лянного за 2022 рік» згідно специфікації</t>
  </si>
  <si>
    <t>79810000-5 - Друкарські послуги</t>
  </si>
  <si>
    <t>ФОП ЦЬОМА СЕРГІЙ ПЕТРОВИЧ</t>
  </si>
  <si>
    <t>3055312818</t>
  </si>
  <si>
    <t>№2</t>
  </si>
  <si>
    <t>UA-2023-04-20-000746-a</t>
  </si>
  <si>
    <t>Надання адміністративних послуг, передбачених Постановою Кабінету Міністрів України від 04 червня 2007 року №795 " Про затвердження переліку платних послуг, які надаються підрозділами Міністерства внутрішніх справ, Національної поліції та Державної міграційної служби, і розміру плати за їх надання"(зі змінами і доповненнями) щодо державної реєстрації (перереєстрації) колісних транспортних засобів Замовника, з оформленням, видачою реєстраційних документів та номерних знаків</t>
  </si>
  <si>
    <t>75110000-0 - Загальні державні послуги</t>
  </si>
  <si>
    <t>РЕГІОНАЛЬНИЙ СЕРВІСНИЙ ЦЕНТР ГСЦ МВС В СУМСЬКІЙ ОБЛАСТІ (ФІЛІЯ ГСЦ МВС)</t>
  </si>
  <si>
    <t>43611886</t>
  </si>
  <si>
    <t>№0604</t>
  </si>
  <si>
    <t>UA-2023-04-28-002349-a</t>
  </si>
  <si>
    <t>Послуги автовишки  ГАЗ 3309 АН-18К (З ПАЛИВОМ)</t>
  </si>
  <si>
    <t>45510000-5 - Прокат підіймальних кранів із оператором</t>
  </si>
  <si>
    <t>КОМУНАЛЬНЕ ПІДПРИЄМСТВО ЕЛЕКТРОМЕРЕЖ ЗОВНІШНЬОГО ОСВІТЛЕННЯ "МІСЬКСВІТЛО" СУМСЬКОЇ МІСЬКОЇ РАДИ</t>
  </si>
  <si>
    <t>03352461</t>
  </si>
  <si>
    <t>№ 25</t>
  </si>
  <si>
    <t>UA-2023-04-28-002537-a</t>
  </si>
  <si>
    <t>Перевезення організованої Замовником групи пасажирів</t>
  </si>
  <si>
    <t>60140000-1 - Нерегулярні пасажирські перевезення</t>
  </si>
  <si>
    <t>ФОП Городиський А.П.</t>
  </si>
  <si>
    <t>2288312459</t>
  </si>
  <si>
    <t>№ 11</t>
  </si>
  <si>
    <t>UA-2023-04-28-002910-a</t>
  </si>
  <si>
    <t xml:space="preserve">Доступ до електронної бази даних навчальних видань по телекомунікаційній мережі Інтернет, (далі ЕБД), за цінами та у кількості, що зазначені в специфікації (Додаток №1 ) до договору, що є його невід`ємною частиною
 </t>
  </si>
  <si>
    <t>48610000-7 - Системи баз даних</t>
  </si>
  <si>
    <t>ТОВАРИСТВО З ОБМЕЖЕНОЮ ВІДПОВІДАЛЬНІСТЮ "ВИДАВНИЧИЙ ДІМ "ПРОФЕСІОНАЛ"</t>
  </si>
  <si>
    <t>32595705</t>
  </si>
  <si>
    <t>№ 28</t>
  </si>
  <si>
    <t>UA-2023-04-28-003156-a</t>
  </si>
  <si>
    <t>Послуги з розроблення, підготовки, проведення, обробки результатів тестових компонентів єдиного державного кваліфікаційного іспиту</t>
  </si>
  <si>
    <t>80430000-7 - Послуги у сфері університетської освіти для дорослих</t>
  </si>
  <si>
    <t>ДЕРЖАВНА ОРГАНІЗАЦІЯ "ЦЕНТР ТЕСТУВАННЯ ПРОФЕСІЙНОЇ КОМПЕТЕНТНОСТІ ФАХІВЦІВ З ВИЩОЮ ОСВІТОЮ НАПРЯМІВ ПІДГОТОВКИ "МЕДИЦИНА" І "ФАРМАЦІЯ" ПРИ МІНІСТЕРСТВІ ОХОРОНИ ЗДОРОВ'Я УКРАЇНИ"</t>
  </si>
  <si>
    <t>21707413</t>
  </si>
  <si>
    <t>№ 60/112/Л</t>
  </si>
  <si>
    <t>UA-2023-05-02-004291-a</t>
  </si>
  <si>
    <t>Профіль</t>
  </si>
  <si>
    <t>44330000-2 - Будівельні прути, стрижні, дроти та профілі</t>
  </si>
  <si>
    <t>ФОП ПРИХОЖАЙ НАТАЛІЯ ВОЛОДИМИРІВНА</t>
  </si>
  <si>
    <t>2809507480</t>
  </si>
  <si>
    <t>№005ДПУ</t>
  </si>
  <si>
    <t>UA-2023-05-02-004461-a</t>
  </si>
  <si>
    <t>Оптичний патчкорд, модуль</t>
  </si>
  <si>
    <t>32420000-3 - Мережеве обладнання</t>
  </si>
  <si>
    <t>ФОП ПРОКОПЕНКО ВАЛЕНТИНА ІВАНІВНА</t>
  </si>
  <si>
    <t>2151803607</t>
  </si>
  <si>
    <t>№007ДПУ</t>
  </si>
  <si>
    <t>UA-2023-05-02-005718-a</t>
  </si>
  <si>
    <t>Піна монтажна, антисилікон</t>
  </si>
  <si>
    <t>44830000-7 - Мастики, шпаклівки, замазки та розчинники</t>
  </si>
  <si>
    <t>№004ДПУ</t>
  </si>
  <si>
    <t>UA-2023-05-02-005791-a</t>
  </si>
  <si>
    <t>Кутик, плінтус, поріжок, профіль, біта, скоби, лист оцинкований, заглушка</t>
  </si>
  <si>
    <t>44110000-4 - Конструкційні матеріали; 44110000-4 - Конструкційні матеріали</t>
  </si>
  <si>
    <t>UA-2023-05-02-005852-a</t>
  </si>
  <si>
    <t>Колесо до візка</t>
  </si>
  <si>
    <t>19510000-4 - Гумові вироби</t>
  </si>
  <si>
    <t>UA-2023-05-02-005923-a</t>
  </si>
  <si>
    <t>Труба для унітаза, гусак, редукція</t>
  </si>
  <si>
    <t>44410000-7 - Вироби для ванної кімнати та кухні</t>
  </si>
  <si>
    <t>UA-2023-05-02-005979-a</t>
  </si>
  <si>
    <t>Світильник</t>
  </si>
  <si>
    <t>31520000-7 - Світильники та освітлювальна арматура</t>
  </si>
  <si>
    <t>UA-2023-05-02-006040-a</t>
  </si>
  <si>
    <t>Рамка вертикальна, рамка горизонтальна</t>
  </si>
  <si>
    <t>31220000-4 - Елементи електричних схем</t>
  </si>
  <si>
    <t>UA-2023-05-02-006094-a</t>
  </si>
  <si>
    <t>Стрічка клейка</t>
  </si>
  <si>
    <t>30190000-7 - Офісне устаткування та приладдя різне</t>
  </si>
  <si>
    <t>UA-2023-05-02-006143-a</t>
  </si>
  <si>
    <t>Бензопила ланцюгова</t>
  </si>
  <si>
    <t>42650000-7 - Ручні інструменти пневматичні чи моторизовані</t>
  </si>
  <si>
    <t>UA-2023-05-02-006187-a</t>
  </si>
  <si>
    <t>Брикет паливний</t>
  </si>
  <si>
    <t>09110000-3 - Тверде паливо</t>
  </si>
  <si>
    <t>UA-2023-05-02-006354-a</t>
  </si>
  <si>
    <t>Відро, сікатор, ножиці, драбина, лінійка, степлер будівний, паяльник, припій</t>
  </si>
  <si>
    <t>44510000-8 - Знаряддя</t>
  </si>
  <si>
    <t>UA-2023-05-02-006423-a</t>
  </si>
  <si>
    <t>Клей, стрижень клейовий, стержень клейовий</t>
  </si>
  <si>
    <t>24910000-6 - Клеї; 24910000-6 - Клеї</t>
  </si>
  <si>
    <t>UA-2023-05-02-006468-a</t>
  </si>
  <si>
    <t>Рукавиці, маска, флюс паяльний, щиток захисний</t>
  </si>
  <si>
    <t>18140000-2 - Аксесуари до робочого одягу; 18140000-2 - Аксесуари до робочого одягу</t>
  </si>
  <si>
    <t>UA-2023-05-02-006509-a</t>
  </si>
  <si>
    <t>Буран, родентицид, дихлофос</t>
  </si>
  <si>
    <t>24950000-8 - Спеціалізована хімічна продукція</t>
  </si>
  <si>
    <t>UA-2023-05-02-006545-a</t>
  </si>
  <si>
    <t>Засіб для скла</t>
  </si>
  <si>
    <t>39830000-9 - Продукція для чищення</t>
  </si>
  <si>
    <t>UA-2023-05-02-006577-a</t>
  </si>
  <si>
    <t>Торфяний субстрат</t>
  </si>
  <si>
    <t>24440000-0 - Добрива різні</t>
  </si>
  <si>
    <t xml:space="preserve"> №004ДПУ</t>
  </si>
  <si>
    <t>UA-2023-05-02-006628-a</t>
  </si>
  <si>
    <t>Замок, ручка на палці, накладка циліндрова</t>
  </si>
  <si>
    <t>44520000-1 - Замки, ключі та петлі</t>
  </si>
  <si>
    <t>UA-2023-05-02-006671-a</t>
  </si>
  <si>
    <t>Олива моторна, мастило</t>
  </si>
  <si>
    <t>09210000-4 - Мастильні засоби</t>
  </si>
  <si>
    <t>UA-2023-05-10-009883-a</t>
  </si>
  <si>
    <t>Послуги з ремонту електроживлячого пристрою та адаптації акумуляторних батарей</t>
  </si>
  <si>
    <t>50330000-7 - Послуги з технічного обслуговування телекомунікаційного обладнання</t>
  </si>
  <si>
    <t>ФОП МАКОВСЬКИЙ ЄВГЕН ВОЛОДИМИРОВИЧ</t>
  </si>
  <si>
    <t>2467904392</t>
  </si>
  <si>
    <t>№ 05/2023</t>
  </si>
  <si>
    <t>закритий</t>
  </si>
  <si>
    <t>UA-2023-05-10-010243-a</t>
  </si>
  <si>
    <t>Строкове платне користування майно, що зазначене у Додатку №1 до Договору</t>
  </si>
  <si>
    <t>70220000-9 - Послуги з надання в оренду чи лізингу нежитлової нерухомості</t>
  </si>
  <si>
    <t>ХАРКІВСЬКА ФІЛІЯ АКЦІОНЕРНОГО ТОВАРИСТВА "УКРТЕЛЕКОМ"</t>
  </si>
  <si>
    <t>25614660</t>
  </si>
  <si>
    <t>63SOOO-248/23</t>
  </si>
  <si>
    <t>UA-2023-05-11-002462-a</t>
  </si>
  <si>
    <t>Бланки "Запрошення на навчання"</t>
  </si>
  <si>
    <t>22150000-6 - Брошури</t>
  </si>
  <si>
    <t>ДЕРЖАВНЕ ПІДПРИЄМСТВО "УКРАЇНСЬКИЙ ДЕРЖАВНИЙ ЦЕНТР МІЖНАРОДНОЇ ОСВІТИ"</t>
  </si>
  <si>
    <t>32304022</t>
  </si>
  <si>
    <t>0823</t>
  </si>
  <si>
    <t>UA-2023-05-15-006849-a</t>
  </si>
  <si>
    <t xml:space="preserve"> № 1205</t>
  </si>
  <si>
    <t>UA-2023-05-15-006941-a</t>
  </si>
  <si>
    <t xml:space="preserve">Акумуляторна батарея (Акумуляторна батарея 12В 55Ач)
</t>
  </si>
  <si>
    <t>31440000-2 - Акумуляторні батареї</t>
  </si>
  <si>
    <t>№ 04/2023</t>
  </si>
  <si>
    <t>UA-2023-05-15-007010-a</t>
  </si>
  <si>
    <t>Підготовка кадрів у закладі професійно-технічної освіти - навчання з Правил технічної експлуатації теплових установок і мереж</t>
  </si>
  <si>
    <t>КОМУНАЛЬНЕ ОБЛАСНЕ ПІДПРИЄМСТВО СУМСЬКОЇ ОБЛАСНОЇ РАДИ "НАВЧАЛЬНО-ВИРОБНИЧИЙ ЦЕНТР"</t>
  </si>
  <si>
    <t>03363370</t>
  </si>
  <si>
    <t>№ 157/32</t>
  </si>
  <si>
    <t>UA-2023-05-15-007540-a</t>
  </si>
  <si>
    <t>Послуги з прибирання, а саме подрібнення гілок ДК 021:2015 (CPV) 90910000-9</t>
  </si>
  <si>
    <t>90910000-9 - Послуги з прибирання</t>
  </si>
  <si>
    <t>КОМУНАЛЬНЕ ПІДПРИЄМСТВО "ЧИСТЕ МІСТО" СУМСЬКОЇ МІСЬКОЇ РАДИ</t>
  </si>
  <si>
    <t>36066951</t>
  </si>
  <si>
    <t>№ 230425-01</t>
  </si>
  <si>
    <t>UA-2023-05-15-007665-a</t>
  </si>
  <si>
    <t>Послуги з косіння трави на газонах ДК 021:2015 (CPV) 90910000-9</t>
  </si>
  <si>
    <t xml:space="preserve">№ 230425-01 </t>
  </si>
  <si>
    <t>UA-2023-05-15-007784-a</t>
  </si>
  <si>
    <t>Поставка періодичних видань на 2023 рік ДК 021:2015: 22210000-5 - Газети (Періодичні видання: газети, журнали) згідно зі Специфікацією (додаток 1)</t>
  </si>
  <si>
    <t>22210000-5 - Газети</t>
  </si>
  <si>
    <t>ТОВАРИСТВО З ОБМЕЖЕНОЮ ВІДПОВІДАЛЬНІСТЮ "МЕРКУРІЙ ІНФОРМ"</t>
  </si>
  <si>
    <t>37807933</t>
  </si>
  <si>
    <t>№ 15</t>
  </si>
  <si>
    <t>UA-2023-05-17-007162-a</t>
  </si>
  <si>
    <t>ДК 021: 2015 - 72260000-5 Послуги, пов’язані з програмним забезпеченням (Послуги з адміністрування (обслуговування) програмного забезпечення комп`ютерної програми "Інтернет-портал "Радник у сфері публічних закупівель)</t>
  </si>
  <si>
    <t>72260000-5 - Послуги, пов’язані з програмним забезпеченням</t>
  </si>
  <si>
    <t>ТОВАРИСТВО З ОБМЕЖЕНОЮ ВІДПОВІДАЛЬНІСТЮ "ТЕНДЕРНЕ АГЕНТСТВО РАДНИК"</t>
  </si>
  <si>
    <t>37716155</t>
  </si>
  <si>
    <t>№1056</t>
  </si>
  <si>
    <t>UA-2023-05-22-003501-a</t>
  </si>
  <si>
    <t>Газонокосарка бензинова</t>
  </si>
  <si>
    <t>16310000-1 - Косарки</t>
  </si>
  <si>
    <t xml:space="preserve"> № 1010</t>
  </si>
  <si>
    <t>UA-2023-05-24-001500-a</t>
  </si>
  <si>
    <t>№18/23</t>
  </si>
  <si>
    <t>UA-2023-05-24-001938-a</t>
  </si>
  <si>
    <t>ДК 021:2015 3242000-3 Мережеве обладнання (Комутатор керований рівня 3)</t>
  </si>
  <si>
    <t>ТОВАРИСТВО З ОБМЕЖЕНОЮ ВІДПОВІДАЛЬНІСТЮ "ІТ-ІНТЕГРАТОР"</t>
  </si>
  <si>
    <t>31091208</t>
  </si>
  <si>
    <t xml:space="preserve">№ ССу-26629 </t>
  </si>
  <si>
    <t>UA-2023-05-24-002099-a</t>
  </si>
  <si>
    <t>ДК 021:2015 32580000-2 Інформаційне обладнання (Жорсткий диск 3.5")</t>
  </si>
  <si>
    <t>32580000-2 - Інформаційне обладнання</t>
  </si>
  <si>
    <t>№ ССу-26629</t>
  </si>
  <si>
    <t>UA-2023-06-09-010633-a</t>
  </si>
  <si>
    <t>Цифровий носій (токен)</t>
  </si>
  <si>
    <t>ФОП СУХОРУКОВ ВІТАЛІЙ ПЕТРОВИЧ</t>
  </si>
  <si>
    <t>3307700830</t>
  </si>
  <si>
    <t>№ 0606</t>
  </si>
  <si>
    <t>UA-2023-06-09-010805-a</t>
  </si>
  <si>
    <t xml:space="preserve">Чоловічий сценічний костюм без підкладки (сорочка фольклорна, штани-шаровари, пояс); сорочка жіноча (блуза фольклорна)
</t>
  </si>
  <si>
    <t>18410000-6 - Спеціальний одяг; 18410000-6 - Спеціальний одяг</t>
  </si>
  <si>
    <t>ДЕРЖАВНИЙ ПРОФЕСІЙНО-ТЕХНІЧНИЙ НАВЧАЛЬНИЙ ЗАКЛАД "СУМСЬКИЙ ЦЕНТР ПРОФЕСІЙНО-ТЕХНІЧНОЇ ОСВІТИ З ДИЗАЙНУ ТА СФЕРИ ПОСЛУГ"</t>
  </si>
  <si>
    <t>03063107</t>
  </si>
  <si>
    <t>№3</t>
  </si>
  <si>
    <t>UA-2023-06-09-011036-a</t>
  </si>
  <si>
    <t>Папір та папки</t>
  </si>
  <si>
    <t>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</t>
  </si>
  <si>
    <t>ФОП ПРИХОДЬКО ЖАННА ГРИГОРІВНА</t>
  </si>
  <si>
    <t>2912211425</t>
  </si>
  <si>
    <t>№ 006ДПУ</t>
  </si>
  <si>
    <t>UA-2023-06-09-011238-a</t>
  </si>
  <si>
    <t>ДОГОВІР СТРАХУВАННЯ КАСКО № FO - 01556339 ВІД 07.06.2023 РОКУ</t>
  </si>
  <si>
    <t>66510000-8 - Страхові послуги</t>
  </si>
  <si>
    <t>ПРИВАТНЕ АКЦІОНЕРНЕ ТОВАРИСТВО "СТРАХОВА ГРУПА "ТАС"</t>
  </si>
  <si>
    <t>30115243</t>
  </si>
  <si>
    <t xml:space="preserve"> № FO- 01556339</t>
  </si>
  <si>
    <t>UA-2023-06-09-011415-a</t>
  </si>
  <si>
    <t xml:space="preserve">ДОГОВІР СТРАХУВАННЯ ОСЦПВ № FА - 00283250 ВІД 07.06.2023 РОКУ
</t>
  </si>
  <si>
    <t xml:space="preserve"> FA-00283250</t>
  </si>
  <si>
    <t>UA-2023-06-12-005870-a</t>
  </si>
  <si>
    <t>Стріла, напалечник, приціл</t>
  </si>
  <si>
    <t>37460000-0 - Ігри на влучність, настільні ігри та інвентар; 37460000-0 - Ігри на влучність, настільні ігри та інвентар; 37460000-0 - Ігри на влучність, настільні ігри та інвентар</t>
  </si>
  <si>
    <t>ФОП ПРИХОДЬКО ЕДУАРД ОЛЕКСІЙОВИЧ</t>
  </si>
  <si>
    <t>2607704876</t>
  </si>
  <si>
    <t>№ 007 ДПУ</t>
  </si>
  <si>
    <t>UA-2023-06-12-006418-a</t>
  </si>
  <si>
    <t>Замок, циліндр</t>
  </si>
  <si>
    <t xml:space="preserve">№ 1352 </t>
  </si>
  <si>
    <t>UA-2023-06-12-007177-a</t>
  </si>
  <si>
    <t>Ізоляційна стрічка, трубка</t>
  </si>
  <si>
    <t>31650000-7 - Ізоляційне приладдя; 31650000-7 - Ізоляційне приладдя</t>
  </si>
  <si>
    <t xml:space="preserve"> № 1352 </t>
  </si>
  <si>
    <t>UA-2023-06-12-007395-a</t>
  </si>
  <si>
    <t>Пензель-макловиця, ручка для валика, валик, пензель, лезо, ніж, сітка, стікломийка</t>
  </si>
  <si>
    <t>UA-2023-06-12-007549-a</t>
  </si>
  <si>
    <t>Стрічка малярська, стрічка-самоклеюча</t>
  </si>
  <si>
    <t>44170000-2 - Плити, листи, стрічки та фольга, пов’язані з конструкційними матеріалами; 44170000-2 - Плити, листи, стрічки та фольга, пов’язані з конструкційними матеріалами</t>
  </si>
  <si>
    <t>№ 1352</t>
  </si>
  <si>
    <t>UA-2023-06-12-007642-a</t>
  </si>
  <si>
    <t>Мотокоса</t>
  </si>
  <si>
    <t>UA-2023-06-12-008382-a</t>
  </si>
  <si>
    <t>Кран-букса</t>
  </si>
  <si>
    <t>42130000-9 - Арматура трубопровідна: крани, вентилі, клапани та подібні пристрої; 42130000-9 - Арматура трубопровідна: крани, вентилі, клапани та подібні пристрої</t>
  </si>
  <si>
    <t>UA-2023-06-12-008695-a</t>
  </si>
  <si>
    <t>Кутик, з`єднання, поріжок, заглушка, дюбель, шуруп, саморіз</t>
  </si>
  <si>
    <t>44530000-4 - Кріпильні деталі</t>
  </si>
  <si>
    <t>UA-2023-06-12-009024-a</t>
  </si>
  <si>
    <t>Плінтус, профіль, пінопласт</t>
  </si>
  <si>
    <t>44110000-4 - Конструкційні матеріали; 44110000-4 - Конструкційні матеріали; 44110000-4 - Конструкційні матеріали</t>
  </si>
  <si>
    <t>UA-2023-06-12-009165-a</t>
  </si>
  <si>
    <t>Антифриз, омивач скла</t>
  </si>
  <si>
    <t>24950000-8 - Спеціалізована хімічна продукція; 24950000-8 - Спеціалізована хімічна продукція</t>
  </si>
  <si>
    <t>UA-2023-06-12-009334-a</t>
  </si>
  <si>
    <t>Лампа, підрозетник</t>
  </si>
  <si>
    <t>31510000-4 - Електричні лампи розжарення; 31510000-4 - Електричні лампи розжарення</t>
  </si>
  <si>
    <t>UA-2023-06-12-009714-a</t>
  </si>
  <si>
    <t>Родентицид</t>
  </si>
  <si>
    <t>24450000-3 - Агрохімічна продукція</t>
  </si>
  <si>
    <t xml:space="preserve"> № 1352</t>
  </si>
  <si>
    <t>UA-2023-06-12-009846-a</t>
  </si>
  <si>
    <t>Грунт-кварц</t>
  </si>
  <si>
    <t xml:space="preserve">№1352 </t>
  </si>
  <si>
    <t>UA-2023-06-12-011627-a</t>
  </si>
  <si>
    <t>Одеяло, комплект ранфорс</t>
  </si>
  <si>
    <t>39510000-0 - Вироби домашнього текстилю; 39510000-0 - Вироби домашнього текстилю</t>
  </si>
  <si>
    <t xml:space="preserve">№ 1353 </t>
  </si>
  <si>
    <t>UA-2023-06-12-011798-a</t>
  </si>
  <si>
    <t>Паперові рушники, папір туалетний, рушник</t>
  </si>
  <si>
    <t>33760000-5 - Туалетний папір, носові хустинки, рушники для рук і серветки; 33760000-5 - Туалетний папір, носові хустинки, рушники для рук і серветки; 33760000-5 - Туалетний папір, носові хустинки, рушники для рук і серветки</t>
  </si>
  <si>
    <t>UA-2023-06-12-011886-a</t>
  </si>
  <si>
    <t>Ацетон</t>
  </si>
  <si>
    <t>24320000-3 - Основні органічні хімічні речовини</t>
  </si>
  <si>
    <t>№ 1353</t>
  </si>
  <si>
    <t>UA-2023-06-12-012003-a</t>
  </si>
  <si>
    <t>Напалм</t>
  </si>
  <si>
    <t>UA-2023-06-12-012319-a</t>
  </si>
  <si>
    <t>Конектор, адаптер</t>
  </si>
  <si>
    <t>UA-2023-06-12-012469-a</t>
  </si>
  <si>
    <t>Кран, штуцер, частина змішувача, кран букса</t>
  </si>
  <si>
    <t>42130000-9 - Арматура трубопровідна: крани, вентилі, клапани та подібні пристрої; 42130000-9 - Арматура трубопровідна: крани, вентилі, клапани та подібні пристрої; 42130000-9 - Арматура трубопровідна: крани, вентилі, клапани та подібні пристрої; 42130000-9 - Арматура трубопровідна: крани, вентилі, клапани та подібні пристрої</t>
  </si>
  <si>
    <t>UA-2023-06-12-012571-a</t>
  </si>
  <si>
    <t>Сифон, підводка, шланг</t>
  </si>
  <si>
    <t>44410000-7 - Вироби для ванної кімнати та кухні; 44410000-7 - Вироби для ванної кімнати та кухні; 44410000-7 - Вироби для ванної кімнати та кухні</t>
  </si>
  <si>
    <t>UA-2023-06-12-012648-a</t>
  </si>
  <si>
    <t>Перетворювач корозії</t>
  </si>
  <si>
    <t>UA-2023-06-20-002857-a</t>
  </si>
  <si>
    <t xml:space="preserve">Послуги з передавання даних і повідомлень (електронні комунікаційні послуги), а також послуги, пов'язані технологічно з телекомунікаційними послугами
</t>
  </si>
  <si>
    <t>64210000-1 - Послуги телефонного зв’язку та передачі даних</t>
  </si>
  <si>
    <t>АКЦІОНЕРНЕ ТОВАРИСТВО "УКРТЕЛЕКОМ"</t>
  </si>
  <si>
    <t>21560766</t>
  </si>
  <si>
    <t xml:space="preserve">№4 </t>
  </si>
  <si>
    <t>UA-2023-06-20-003047-a</t>
  </si>
  <si>
    <t>ДК 021:2015 92110000-5 Послуги з виробництва кіноплівки та відеокасет і супутні послуги (послуги з виготовлення та розміщення інформаційних відеоматеріалів про Сумський державний педагогічний університет імені А. С. Макаренка в ефірі телекомпанії "СТС")</t>
  </si>
  <si>
    <t>92110000-5 - Послуги з виробництва кіноплівки та відеокасет і супутні послуги</t>
  </si>
  <si>
    <t>ТОВАРИСТВО З ОБМЕЖЕНОЮ ВІДПОВІДАЛЬНІСТЮ "ТЕЛЕКОМПАНІЯ СТС"</t>
  </si>
  <si>
    <t>39751385</t>
  </si>
  <si>
    <t>№ 16/06</t>
  </si>
  <si>
    <t>UA-2023-06-23-007083-a</t>
  </si>
  <si>
    <t>Надання послуг по технічному обслуговуванню та підтриманню в належному стані внутрішніх мереж теплопостачання (Технічне обслуговування системи опалення) (ДК 021:2015: 50720000-8 Послуги з ремонту і технічного обслуговування систем центрального опалення), згідно пп.2 п.19 ПКМУ № 590 від 09.06.2021р.</t>
  </si>
  <si>
    <t>50720000-8 - Послуги з ремонту і технічного обслуговування систем центрального опалення</t>
  </si>
  <si>
    <t>ГЛАДУН ОЛЕКСАНДР ФЕДОРОВИЧ</t>
  </si>
  <si>
    <t>2211906097</t>
  </si>
  <si>
    <t>080</t>
  </si>
  <si>
    <t>UA-2023-06-23-007286-a</t>
  </si>
  <si>
    <t xml:space="preserve">Послуги по монтажу, повірці та поточному ремонту лічильників тепла, манометрів, заміні елементов живлення та поточному ремонту термометрів опору. (код ДК 021:2015: 50410000-2 Послуги з ремонту і технічного обслуговування вимірювальних, випробувальних і контрольних приладів)
</t>
  </si>
  <si>
    <t>50410000-2 - Послуги з ремонту і технічного обслуговування вимірювальних, випробувальних і контрольних приладів</t>
  </si>
  <si>
    <t>КИРИЛЛОВ МИКОЛА ГЕННАДІЙОВИЧ</t>
  </si>
  <si>
    <t>2570603713</t>
  </si>
  <si>
    <t>4-23</t>
  </si>
  <si>
    <t>UA-2023-06-23-007547-a</t>
  </si>
  <si>
    <t>Послуга(и) із заміни в ЄДЕБО користувача (користувачів) уповноваженого суб’єкта з доступом із використанням динамічних бібліотек (далі-послуги), а Замовник зобов`язується прийняти та оплатити такі послуги в порядку та на умовах, визначених Договором (послуги, пов`язані з базами даних-код 72320000-4 за ДК 021:2015:)</t>
  </si>
  <si>
    <t>72320000-4 - Послуги, пов’язані з базами даних</t>
  </si>
  <si>
    <t>ДЕРЖАВНЕ ПІДПРИЄМСТВО "ІНФОРЕСУРС"</t>
  </si>
  <si>
    <t>37533381</t>
  </si>
  <si>
    <t>33_С_1</t>
  </si>
  <si>
    <t>UA-2023-06-23-007976-a</t>
  </si>
  <si>
    <t xml:space="preserve">Батарейка
</t>
  </si>
  <si>
    <t>31410000-3 - Гальванічні елементи</t>
  </si>
  <si>
    <t>КУЛЬГОВ СЕРГІЙ ВОЛОДИМИРОВИЧ</t>
  </si>
  <si>
    <t>2798814898</t>
  </si>
  <si>
    <t>3105</t>
  </si>
  <si>
    <t>UA-2023-06-23-008091-a</t>
  </si>
  <si>
    <t xml:space="preserve">Дюбель
</t>
  </si>
  <si>
    <t>UA-2023-06-23-008214-a</t>
  </si>
  <si>
    <t>Провід з`єднувальний, кабель</t>
  </si>
  <si>
    <t>44320000-9 - Кабелі та супутня продукція</t>
  </si>
  <si>
    <t>UA-2023-06-23-008326-a</t>
  </si>
  <si>
    <t>Розетка, колодка, вилка</t>
  </si>
  <si>
    <t>UA-2023-06-23-008513-a</t>
  </si>
  <si>
    <t>Автоматичний вимикач; вимикач; коробка</t>
  </si>
  <si>
    <t>31210000-1 - Електрична апаратура для комутування та захисту електричних кіл</t>
  </si>
  <si>
    <t>UA-2023-06-28-003609-a</t>
  </si>
  <si>
    <t>Гімнастичний мат</t>
  </si>
  <si>
    <t>37420000-8 - Гімнастичний інвентар</t>
  </si>
  <si>
    <t>ЄЛШАНСЬКА ЛІДІЯ МИКОЛАЇВНА</t>
  </si>
  <si>
    <t>2416504241</t>
  </si>
  <si>
    <t>1346</t>
  </si>
  <si>
    <t>Звіт створено 6 липня в 09:47 з використанням http://zakupki.prom.ua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</si>
</sst>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.mm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1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5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1" fillId="0" borderId="0" xfId="0" applyFont="1" applyFill="1" applyBorder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83"/>
  <sheetViews>
    <sheetView tabSelected="1" workbookViewId="0" topLeftCell="A1">
      <pane ySplit="4" topLeftCell="A5" activePane="bottomLeft" state="frozen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2" t="s">
        <v>0</v>
      </c>
    </row>
    <row r="2" ht="12.75">
      <c r="A2" s="3">
        <f>HYPERLINK("mailto:report.zakupki@prom.ua","report.zakupki@prom.ua")</f>
      </c>
    </row>
    <row r="3" ht="12.75"/>
    <row r="4" spans="1:30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</row>
    <row r="5" spans="1:30" ht="12.75">
      <c r="A5" s="5">
        <v>1</v>
      </c>
      <c r="B5" s="2" t="s">
        <v>31</v>
      </c>
      <c r="C5" s="6" t="s">
        <v>32</v>
      </c>
      <c r="D5" s="2" t="s">
        <v>33</v>
      </c>
      <c r="E5" s="2" t="s">
        <v>34</v>
      </c>
      <c r="F5" s="7">
        <v>45021</v>
      </c>
      <c r="G5" s="2"/>
      <c r="H5" s="7">
        <v>45021</v>
      </c>
      <c r="I5" s="5">
        <v>1</v>
      </c>
      <c r="J5" s="8">
        <v>2</v>
      </c>
      <c r="K5" s="8">
        <v>1300</v>
      </c>
      <c r="L5" s="8">
        <v>650</v>
      </c>
      <c r="M5" s="8">
        <v>1300</v>
      </c>
      <c r="N5" s="8">
        <v>650</v>
      </c>
      <c r="O5" s="9" t="s">
        <v>35</v>
      </c>
      <c r="P5" s="8">
        <v>0</v>
      </c>
      <c r="Q5" s="8">
        <v>0</v>
      </c>
      <c r="R5" s="2" t="s">
        <v>35</v>
      </c>
      <c r="S5" s="2" t="s">
        <v>36</v>
      </c>
      <c r="T5" s="10">
        <f>HYPERLINK("https://my.zakupki.prom.ua/cabinet/purchases/state_purchase/view/41816078")</f>
      </c>
      <c r="U5" s="2" t="s">
        <v>37</v>
      </c>
      <c r="V5" s="5">
        <v>0</v>
      </c>
      <c r="W5" s="2"/>
      <c r="X5" s="2" t="s">
        <v>38</v>
      </c>
      <c r="Y5" s="8">
        <v>1300</v>
      </c>
      <c r="Z5" s="2" t="s">
        <v>39</v>
      </c>
      <c r="AA5" s="2" t="s">
        <v>40</v>
      </c>
      <c r="AB5" s="2"/>
      <c r="AC5" s="2"/>
      <c r="AD5" s="2"/>
    </row>
    <row r="6" spans="1:30" ht="12.75">
      <c r="A6" s="5">
        <v>2</v>
      </c>
      <c r="B6" s="2" t="s">
        <v>41</v>
      </c>
      <c r="C6" s="6" t="s">
        <v>42</v>
      </c>
      <c r="D6" s="2" t="s">
        <v>43</v>
      </c>
      <c r="E6" s="2" t="s">
        <v>34</v>
      </c>
      <c r="F6" s="7">
        <v>45026</v>
      </c>
      <c r="G6" s="2"/>
      <c r="H6" s="7">
        <v>45026</v>
      </c>
      <c r="I6" s="5">
        <v>1</v>
      </c>
      <c r="J6" s="8">
        <v>2</v>
      </c>
      <c r="K6" s="8">
        <v>12000</v>
      </c>
      <c r="L6" s="8">
        <v>6000</v>
      </c>
      <c r="M6" s="8">
        <v>12000</v>
      </c>
      <c r="N6" s="8">
        <v>6000</v>
      </c>
      <c r="O6" s="9" t="s">
        <v>44</v>
      </c>
      <c r="P6" s="8">
        <v>0</v>
      </c>
      <c r="Q6" s="8">
        <v>0</v>
      </c>
      <c r="R6" s="2" t="s">
        <v>44</v>
      </c>
      <c r="S6" s="2" t="s">
        <v>45</v>
      </c>
      <c r="T6" s="10">
        <f>HYPERLINK("https://my.zakupki.prom.ua/cabinet/purchases/state_purchase/view/41897030")</f>
      </c>
      <c r="U6" s="2" t="s">
        <v>37</v>
      </c>
      <c r="V6" s="5">
        <v>0</v>
      </c>
      <c r="W6" s="2"/>
      <c r="X6" s="2" t="s">
        <v>46</v>
      </c>
      <c r="Y6" s="8">
        <v>12000</v>
      </c>
      <c r="Z6" s="2" t="s">
        <v>39</v>
      </c>
      <c r="AA6" s="2" t="s">
        <v>40</v>
      </c>
      <c r="AB6" s="2"/>
      <c r="AC6" s="2"/>
      <c r="AD6" s="2"/>
    </row>
    <row r="7" spans="1:30" ht="12.75">
      <c r="A7" s="5">
        <v>3</v>
      </c>
      <c r="B7" s="2" t="s">
        <v>47</v>
      </c>
      <c r="C7" s="6" t="s">
        <v>48</v>
      </c>
      <c r="D7" s="2" t="s">
        <v>49</v>
      </c>
      <c r="E7" s="2" t="s">
        <v>34</v>
      </c>
      <c r="F7" s="7">
        <v>45030</v>
      </c>
      <c r="G7" s="2"/>
      <c r="H7" s="7">
        <v>45030</v>
      </c>
      <c r="I7" s="5">
        <v>1</v>
      </c>
      <c r="J7" s="8">
        <v>1</v>
      </c>
      <c r="K7" s="8">
        <v>8800</v>
      </c>
      <c r="L7" s="8">
        <v>8800</v>
      </c>
      <c r="M7" s="8">
        <v>8800</v>
      </c>
      <c r="N7" s="8">
        <v>8800</v>
      </c>
      <c r="O7" s="9" t="s">
        <v>50</v>
      </c>
      <c r="P7" s="8">
        <v>0</v>
      </c>
      <c r="Q7" s="8">
        <v>0</v>
      </c>
      <c r="R7" s="2" t="s">
        <v>50</v>
      </c>
      <c r="S7" s="2" t="s">
        <v>51</v>
      </c>
      <c r="T7" s="10">
        <f>HYPERLINK("https://my.zakupki.prom.ua/cabinet/purchases/state_purchase/view/41996794")</f>
      </c>
      <c r="U7" s="2" t="s">
        <v>37</v>
      </c>
      <c r="V7" s="5">
        <v>0</v>
      </c>
      <c r="W7" s="2"/>
      <c r="X7" s="2" t="s">
        <v>52</v>
      </c>
      <c r="Y7" s="8">
        <v>8800</v>
      </c>
      <c r="Z7" s="2" t="s">
        <v>39</v>
      </c>
      <c r="AA7" s="2" t="s">
        <v>40</v>
      </c>
      <c r="AB7" s="2"/>
      <c r="AC7" s="2"/>
      <c r="AD7" s="2"/>
    </row>
    <row r="8" spans="1:30" ht="12.75">
      <c r="A8" s="5">
        <v>4</v>
      </c>
      <c r="B8" s="2" t="s">
        <v>53</v>
      </c>
      <c r="C8" s="6" t="s">
        <v>54</v>
      </c>
      <c r="D8" s="2" t="s">
        <v>55</v>
      </c>
      <c r="E8" s="2" t="s">
        <v>34</v>
      </c>
      <c r="F8" s="7">
        <v>45036</v>
      </c>
      <c r="G8" s="2"/>
      <c r="H8" s="7">
        <v>45036</v>
      </c>
      <c r="I8" s="5">
        <v>1</v>
      </c>
      <c r="J8" s="8">
        <v>1</v>
      </c>
      <c r="K8" s="8">
        <v>707.4</v>
      </c>
      <c r="L8" s="8">
        <v>707.4</v>
      </c>
      <c r="M8" s="8">
        <v>707.4</v>
      </c>
      <c r="N8" s="8">
        <v>707.4</v>
      </c>
      <c r="O8" s="9" t="s">
        <v>56</v>
      </c>
      <c r="P8" s="8">
        <v>0</v>
      </c>
      <c r="Q8" s="8">
        <v>0</v>
      </c>
      <c r="R8" s="2" t="s">
        <v>56</v>
      </c>
      <c r="S8" s="2" t="s">
        <v>57</v>
      </c>
      <c r="T8" s="10">
        <f>HYPERLINK("https://my.zakupki.prom.ua/cabinet/purchases/state_purchase/view/42081257")</f>
      </c>
      <c r="U8" s="2" t="s">
        <v>37</v>
      </c>
      <c r="V8" s="5">
        <v>0</v>
      </c>
      <c r="W8" s="2"/>
      <c r="X8" s="2" t="s">
        <v>58</v>
      </c>
      <c r="Y8" s="8">
        <v>707.4</v>
      </c>
      <c r="Z8" s="2" t="s">
        <v>39</v>
      </c>
      <c r="AA8" s="2" t="s">
        <v>40</v>
      </c>
      <c r="AB8" s="2"/>
      <c r="AC8" s="2"/>
      <c r="AD8" s="2"/>
    </row>
    <row r="9" spans="1:30" ht="12.75">
      <c r="A9" s="5">
        <v>5</v>
      </c>
      <c r="B9" s="2" t="s">
        <v>59</v>
      </c>
      <c r="C9" s="6" t="s">
        <v>60</v>
      </c>
      <c r="D9" s="2" t="s">
        <v>61</v>
      </c>
      <c r="E9" s="2" t="s">
        <v>34</v>
      </c>
      <c r="F9" s="7">
        <v>45044</v>
      </c>
      <c r="G9" s="2"/>
      <c r="H9" s="7">
        <v>45044</v>
      </c>
      <c r="I9" s="5">
        <v>1</v>
      </c>
      <c r="J9" s="8">
        <v>1</v>
      </c>
      <c r="K9" s="8">
        <v>23927.74</v>
      </c>
      <c r="L9" s="8">
        <v>23927.74</v>
      </c>
      <c r="M9" s="8">
        <v>23927.74</v>
      </c>
      <c r="N9" s="8">
        <v>23927.74</v>
      </c>
      <c r="O9" s="9" t="s">
        <v>62</v>
      </c>
      <c r="P9" s="8">
        <v>0</v>
      </c>
      <c r="Q9" s="8">
        <v>0</v>
      </c>
      <c r="R9" s="2" t="s">
        <v>62</v>
      </c>
      <c r="S9" s="2" t="s">
        <v>63</v>
      </c>
      <c r="T9" s="10">
        <f>HYPERLINK("https://my.zakupki.prom.ua/cabinet/purchases/state_purchase/view/42247803")</f>
      </c>
      <c r="U9" s="2" t="s">
        <v>37</v>
      </c>
      <c r="V9" s="5">
        <v>0</v>
      </c>
      <c r="W9" s="2"/>
      <c r="X9" s="2" t="s">
        <v>64</v>
      </c>
      <c r="Y9" s="8">
        <v>23927.74</v>
      </c>
      <c r="Z9" s="2" t="s">
        <v>39</v>
      </c>
      <c r="AA9" s="2" t="s">
        <v>40</v>
      </c>
      <c r="AB9" s="2"/>
      <c r="AC9" s="2"/>
      <c r="AD9" s="2"/>
    </row>
    <row r="10" spans="1:30" ht="12.75">
      <c r="A10" s="5">
        <v>6</v>
      </c>
      <c r="B10" s="2" t="s">
        <v>65</v>
      </c>
      <c r="C10" s="6" t="s">
        <v>66</v>
      </c>
      <c r="D10" s="2" t="s">
        <v>67</v>
      </c>
      <c r="E10" s="2" t="s">
        <v>34</v>
      </c>
      <c r="F10" s="7">
        <v>45044</v>
      </c>
      <c r="G10" s="2"/>
      <c r="H10" s="7">
        <v>45044</v>
      </c>
      <c r="I10" s="5">
        <v>1</v>
      </c>
      <c r="J10" s="8">
        <v>1</v>
      </c>
      <c r="K10" s="8">
        <v>26400</v>
      </c>
      <c r="L10" s="8">
        <v>26400</v>
      </c>
      <c r="M10" s="8">
        <v>26400</v>
      </c>
      <c r="N10" s="8">
        <v>26400</v>
      </c>
      <c r="O10" s="9" t="s">
        <v>68</v>
      </c>
      <c r="P10" s="8">
        <v>0</v>
      </c>
      <c r="Q10" s="8">
        <v>0</v>
      </c>
      <c r="R10" s="2" t="s">
        <v>68</v>
      </c>
      <c r="S10" s="2" t="s">
        <v>69</v>
      </c>
      <c r="T10" s="10">
        <f>HYPERLINK("https://my.zakupki.prom.ua/cabinet/purchases/state_purchase/view/42248162")</f>
      </c>
      <c r="U10" s="2" t="s">
        <v>37</v>
      </c>
      <c r="V10" s="5">
        <v>0</v>
      </c>
      <c r="W10" s="2"/>
      <c r="X10" s="2" t="s">
        <v>70</v>
      </c>
      <c r="Y10" s="8">
        <v>26400</v>
      </c>
      <c r="Z10" s="2" t="s">
        <v>39</v>
      </c>
      <c r="AA10" s="2" t="s">
        <v>40</v>
      </c>
      <c r="AB10" s="2"/>
      <c r="AC10" s="2"/>
      <c r="AD10" s="2"/>
    </row>
    <row r="11" spans="1:30" ht="12.75">
      <c r="A11" s="5">
        <v>7</v>
      </c>
      <c r="B11" s="2" t="s">
        <v>71</v>
      </c>
      <c r="C11" s="6" t="s">
        <v>72</v>
      </c>
      <c r="D11" s="2" t="s">
        <v>73</v>
      </c>
      <c r="E11" s="2" t="s">
        <v>34</v>
      </c>
      <c r="F11" s="7">
        <v>45044</v>
      </c>
      <c r="G11" s="2"/>
      <c r="H11" s="7">
        <v>45044</v>
      </c>
      <c r="I11" s="5">
        <v>1</v>
      </c>
      <c r="J11" s="8">
        <v>1</v>
      </c>
      <c r="K11" s="8">
        <v>18000</v>
      </c>
      <c r="L11" s="8">
        <v>18000</v>
      </c>
      <c r="M11" s="8">
        <v>18000</v>
      </c>
      <c r="N11" s="8">
        <v>18000</v>
      </c>
      <c r="O11" s="9" t="s">
        <v>74</v>
      </c>
      <c r="P11" s="8">
        <v>0</v>
      </c>
      <c r="Q11" s="8">
        <v>0</v>
      </c>
      <c r="R11" s="2" t="s">
        <v>74</v>
      </c>
      <c r="S11" s="2" t="s">
        <v>75</v>
      </c>
      <c r="T11" s="10">
        <f>HYPERLINK("https://my.zakupki.prom.ua/cabinet/purchases/state_purchase/view/42248864")</f>
      </c>
      <c r="U11" s="2" t="s">
        <v>37</v>
      </c>
      <c r="V11" s="5">
        <v>0</v>
      </c>
      <c r="W11" s="2"/>
      <c r="X11" s="2" t="s">
        <v>76</v>
      </c>
      <c r="Y11" s="8">
        <v>18000</v>
      </c>
      <c r="Z11" s="2" t="s">
        <v>39</v>
      </c>
      <c r="AA11" s="2" t="s">
        <v>40</v>
      </c>
      <c r="AB11" s="2"/>
      <c r="AC11" s="2"/>
      <c r="AD11" s="2"/>
    </row>
    <row r="12" spans="1:30" ht="12.75">
      <c r="A12" s="5">
        <v>8</v>
      </c>
      <c r="B12" s="2" t="s">
        <v>77</v>
      </c>
      <c r="C12" s="6" t="s">
        <v>78</v>
      </c>
      <c r="D12" s="2" t="s">
        <v>79</v>
      </c>
      <c r="E12" s="2" t="s">
        <v>34</v>
      </c>
      <c r="F12" s="7">
        <v>45044</v>
      </c>
      <c r="G12" s="2"/>
      <c r="H12" s="7">
        <v>45044</v>
      </c>
      <c r="I12" s="5">
        <v>1</v>
      </c>
      <c r="J12" s="8">
        <v>1</v>
      </c>
      <c r="K12" s="8">
        <v>20051.64</v>
      </c>
      <c r="L12" s="8">
        <v>20051.64</v>
      </c>
      <c r="M12" s="8">
        <v>20051.64</v>
      </c>
      <c r="N12" s="8">
        <v>20051.64</v>
      </c>
      <c r="O12" s="9" t="s">
        <v>80</v>
      </c>
      <c r="P12" s="8">
        <v>0</v>
      </c>
      <c r="Q12" s="8">
        <v>0</v>
      </c>
      <c r="R12" s="2" t="s">
        <v>80</v>
      </c>
      <c r="S12" s="2" t="s">
        <v>81</v>
      </c>
      <c r="T12" s="10">
        <f>HYPERLINK("https://my.zakupki.prom.ua/cabinet/purchases/state_purchase/view/42249353")</f>
      </c>
      <c r="U12" s="2" t="s">
        <v>37</v>
      </c>
      <c r="V12" s="5">
        <v>0</v>
      </c>
      <c r="W12" s="2"/>
      <c r="X12" s="2" t="s">
        <v>82</v>
      </c>
      <c r="Y12" s="8">
        <v>20051.64</v>
      </c>
      <c r="Z12" s="2" t="s">
        <v>39</v>
      </c>
      <c r="AA12" s="2" t="s">
        <v>40</v>
      </c>
      <c r="AB12" s="2"/>
      <c r="AC12" s="2"/>
      <c r="AD12" s="2"/>
    </row>
    <row r="13" spans="1:30" ht="12.75">
      <c r="A13" s="5">
        <v>9</v>
      </c>
      <c r="B13" s="2" t="s">
        <v>83</v>
      </c>
      <c r="C13" s="6" t="s">
        <v>84</v>
      </c>
      <c r="D13" s="2" t="s">
        <v>85</v>
      </c>
      <c r="E13" s="2" t="s">
        <v>34</v>
      </c>
      <c r="F13" s="7">
        <v>45048</v>
      </c>
      <c r="G13" s="2"/>
      <c r="H13" s="7">
        <v>45048</v>
      </c>
      <c r="I13" s="5">
        <v>1</v>
      </c>
      <c r="J13" s="8">
        <v>20</v>
      </c>
      <c r="K13" s="8">
        <v>4620</v>
      </c>
      <c r="L13" s="8">
        <v>231</v>
      </c>
      <c r="M13" s="8">
        <v>4620</v>
      </c>
      <c r="N13" s="8">
        <v>231</v>
      </c>
      <c r="O13" s="9" t="s">
        <v>86</v>
      </c>
      <c r="P13" s="8">
        <v>0</v>
      </c>
      <c r="Q13" s="8">
        <v>0</v>
      </c>
      <c r="R13" s="2" t="s">
        <v>86</v>
      </c>
      <c r="S13" s="2" t="s">
        <v>87</v>
      </c>
      <c r="T13" s="10">
        <f>HYPERLINK("https://my.zakupki.prom.ua/cabinet/purchases/state_purchase/view/42302740")</f>
      </c>
      <c r="U13" s="2" t="s">
        <v>37</v>
      </c>
      <c r="V13" s="5">
        <v>0</v>
      </c>
      <c r="W13" s="2"/>
      <c r="X13" s="2" t="s">
        <v>88</v>
      </c>
      <c r="Y13" s="8">
        <v>4620</v>
      </c>
      <c r="Z13" s="2" t="s">
        <v>39</v>
      </c>
      <c r="AA13" s="2" t="s">
        <v>40</v>
      </c>
      <c r="AB13" s="2"/>
      <c r="AC13" s="2"/>
      <c r="AD13" s="2"/>
    </row>
    <row r="14" spans="1:30" ht="12.75">
      <c r="A14" s="5">
        <v>10</v>
      </c>
      <c r="B14" s="2" t="s">
        <v>89</v>
      </c>
      <c r="C14" s="6" t="s">
        <v>90</v>
      </c>
      <c r="D14" s="2" t="s">
        <v>91</v>
      </c>
      <c r="E14" s="2" t="s">
        <v>34</v>
      </c>
      <c r="F14" s="7">
        <v>45048</v>
      </c>
      <c r="G14" s="2"/>
      <c r="H14" s="7">
        <v>45048</v>
      </c>
      <c r="I14" s="5">
        <v>1</v>
      </c>
      <c r="J14" s="8">
        <v>20</v>
      </c>
      <c r="K14" s="8">
        <v>21950</v>
      </c>
      <c r="L14" s="8">
        <v>1097.5</v>
      </c>
      <c r="M14" s="8">
        <v>21950</v>
      </c>
      <c r="N14" s="8">
        <v>1097.5</v>
      </c>
      <c r="O14" s="9" t="s">
        <v>92</v>
      </c>
      <c r="P14" s="8">
        <v>0</v>
      </c>
      <c r="Q14" s="8">
        <v>0</v>
      </c>
      <c r="R14" s="2" t="s">
        <v>92</v>
      </c>
      <c r="S14" s="2" t="s">
        <v>93</v>
      </c>
      <c r="T14" s="10">
        <f>HYPERLINK("https://my.zakupki.prom.ua/cabinet/purchases/state_purchase/view/42303014")</f>
      </c>
      <c r="U14" s="2" t="s">
        <v>37</v>
      </c>
      <c r="V14" s="5">
        <v>0</v>
      </c>
      <c r="W14" s="2"/>
      <c r="X14" s="2" t="s">
        <v>94</v>
      </c>
      <c r="Y14" s="8">
        <v>21950</v>
      </c>
      <c r="Z14" s="2" t="s">
        <v>39</v>
      </c>
      <c r="AA14" s="2" t="s">
        <v>40</v>
      </c>
      <c r="AB14" s="2"/>
      <c r="AC14" s="2"/>
      <c r="AD14" s="2"/>
    </row>
    <row r="15" spans="1:30" ht="12.75">
      <c r="A15" s="5">
        <v>11</v>
      </c>
      <c r="B15" s="2" t="s">
        <v>95</v>
      </c>
      <c r="C15" s="6" t="s">
        <v>96</v>
      </c>
      <c r="D15" s="2" t="s">
        <v>97</v>
      </c>
      <c r="E15" s="2" t="s">
        <v>34</v>
      </c>
      <c r="F15" s="7">
        <v>45048</v>
      </c>
      <c r="G15" s="2"/>
      <c r="H15" s="7">
        <v>45048</v>
      </c>
      <c r="I15" s="5">
        <v>1</v>
      </c>
      <c r="J15" s="8">
        <v>2</v>
      </c>
      <c r="K15" s="8">
        <v>276</v>
      </c>
      <c r="L15" s="8">
        <v>138</v>
      </c>
      <c r="M15" s="8">
        <v>276</v>
      </c>
      <c r="N15" s="8">
        <v>138</v>
      </c>
      <c r="O15" s="9" t="s">
        <v>86</v>
      </c>
      <c r="P15" s="8">
        <v>0</v>
      </c>
      <c r="Q15" s="8">
        <v>0</v>
      </c>
      <c r="R15" s="2" t="s">
        <v>86</v>
      </c>
      <c r="S15" s="2" t="s">
        <v>87</v>
      </c>
      <c r="T15" s="10">
        <f>HYPERLINK("https://my.zakupki.prom.ua/cabinet/purchases/state_purchase/view/42305504")</f>
      </c>
      <c r="U15" s="2" t="s">
        <v>37</v>
      </c>
      <c r="V15" s="5">
        <v>0</v>
      </c>
      <c r="W15" s="2"/>
      <c r="X15" s="2" t="s">
        <v>98</v>
      </c>
      <c r="Y15" s="8">
        <v>276</v>
      </c>
      <c r="Z15" s="2" t="s">
        <v>39</v>
      </c>
      <c r="AA15" s="2" t="s">
        <v>40</v>
      </c>
      <c r="AB15" s="2"/>
      <c r="AC15" s="2"/>
      <c r="AD15" s="2"/>
    </row>
    <row r="16" spans="1:30" ht="12.75">
      <c r="A16" s="5">
        <v>12</v>
      </c>
      <c r="B16" s="2" t="s">
        <v>99</v>
      </c>
      <c r="C16" s="6" t="s">
        <v>100</v>
      </c>
      <c r="D16" s="2" t="s">
        <v>101</v>
      </c>
      <c r="E16" s="2" t="s">
        <v>34</v>
      </c>
      <c r="F16" s="7">
        <v>45048</v>
      </c>
      <c r="G16" s="2"/>
      <c r="H16" s="7">
        <v>45048</v>
      </c>
      <c r="I16" s="5">
        <v>1</v>
      </c>
      <c r="J16" s="8">
        <v>40</v>
      </c>
      <c r="K16" s="8">
        <v>1771</v>
      </c>
      <c r="L16" s="8">
        <v>44.275</v>
      </c>
      <c r="M16" s="8">
        <v>1771</v>
      </c>
      <c r="N16" s="8">
        <v>44.275</v>
      </c>
      <c r="O16" s="9" t="s">
        <v>86</v>
      </c>
      <c r="P16" s="8">
        <v>0</v>
      </c>
      <c r="Q16" s="8">
        <v>0</v>
      </c>
      <c r="R16" s="2" t="s">
        <v>86</v>
      </c>
      <c r="S16" s="2" t="s">
        <v>87</v>
      </c>
      <c r="T16" s="10">
        <f>HYPERLINK("https://my.zakupki.prom.ua/cabinet/purchases/state_purchase/view/42305776")</f>
      </c>
      <c r="U16" s="2" t="s">
        <v>37</v>
      </c>
      <c r="V16" s="5">
        <v>0</v>
      </c>
      <c r="W16" s="2"/>
      <c r="X16" s="2" t="s">
        <v>98</v>
      </c>
      <c r="Y16" s="8">
        <v>1771</v>
      </c>
      <c r="Z16" s="2" t="s">
        <v>39</v>
      </c>
      <c r="AA16" s="2" t="s">
        <v>40</v>
      </c>
      <c r="AB16" s="2"/>
      <c r="AC16" s="2"/>
      <c r="AD16" s="2"/>
    </row>
    <row r="17" spans="1:30" ht="12.75">
      <c r="A17" s="5">
        <v>13</v>
      </c>
      <c r="B17" s="2" t="s">
        <v>102</v>
      </c>
      <c r="C17" s="6" t="s">
        <v>103</v>
      </c>
      <c r="D17" s="2" t="s">
        <v>104</v>
      </c>
      <c r="E17" s="2" t="s">
        <v>34</v>
      </c>
      <c r="F17" s="7">
        <v>45048</v>
      </c>
      <c r="G17" s="2"/>
      <c r="H17" s="7">
        <v>45048</v>
      </c>
      <c r="I17" s="5">
        <v>1</v>
      </c>
      <c r="J17" s="8">
        <v>4</v>
      </c>
      <c r="K17" s="8">
        <v>540</v>
      </c>
      <c r="L17" s="8">
        <v>135</v>
      </c>
      <c r="M17" s="8">
        <v>540</v>
      </c>
      <c r="N17" s="8">
        <v>135</v>
      </c>
      <c r="O17" s="9" t="s">
        <v>86</v>
      </c>
      <c r="P17" s="8">
        <v>0</v>
      </c>
      <c r="Q17" s="8">
        <v>0</v>
      </c>
      <c r="R17" s="2" t="s">
        <v>86</v>
      </c>
      <c r="S17" s="2" t="s">
        <v>87</v>
      </c>
      <c r="T17" s="10">
        <f>HYPERLINK("https://my.zakupki.prom.ua/cabinet/purchases/state_purchase/view/42305882")</f>
      </c>
      <c r="U17" s="2" t="s">
        <v>37</v>
      </c>
      <c r="V17" s="5">
        <v>0</v>
      </c>
      <c r="W17" s="2"/>
      <c r="X17" s="2" t="s">
        <v>98</v>
      </c>
      <c r="Y17" s="8">
        <v>540</v>
      </c>
      <c r="Z17" s="2" t="s">
        <v>39</v>
      </c>
      <c r="AA17" s="2" t="s">
        <v>40</v>
      </c>
      <c r="AB17" s="2"/>
      <c r="AC17" s="2"/>
      <c r="AD17" s="2"/>
    </row>
    <row r="18" spans="1:30" ht="12.75">
      <c r="A18" s="5">
        <v>14</v>
      </c>
      <c r="B18" s="2" t="s">
        <v>105</v>
      </c>
      <c r="C18" s="6" t="s">
        <v>106</v>
      </c>
      <c r="D18" s="2" t="s">
        <v>107</v>
      </c>
      <c r="E18" s="2" t="s">
        <v>34</v>
      </c>
      <c r="F18" s="7">
        <v>45048</v>
      </c>
      <c r="G18" s="2"/>
      <c r="H18" s="7">
        <v>45048</v>
      </c>
      <c r="I18" s="5">
        <v>1</v>
      </c>
      <c r="J18" s="8">
        <v>13</v>
      </c>
      <c r="K18" s="8">
        <v>957</v>
      </c>
      <c r="L18" s="8">
        <v>73.61538461538461</v>
      </c>
      <c r="M18" s="8">
        <v>957</v>
      </c>
      <c r="N18" s="8">
        <v>73.61538461538461</v>
      </c>
      <c r="O18" s="9" t="s">
        <v>86</v>
      </c>
      <c r="P18" s="8">
        <v>0</v>
      </c>
      <c r="Q18" s="8">
        <v>0</v>
      </c>
      <c r="R18" s="2" t="s">
        <v>86</v>
      </c>
      <c r="S18" s="2" t="s">
        <v>87</v>
      </c>
      <c r="T18" s="10">
        <f>HYPERLINK("https://my.zakupki.prom.ua/cabinet/purchases/state_purchase/view/42305981")</f>
      </c>
      <c r="U18" s="2" t="s">
        <v>37</v>
      </c>
      <c r="V18" s="5">
        <v>0</v>
      </c>
      <c r="W18" s="2"/>
      <c r="X18" s="2" t="s">
        <v>98</v>
      </c>
      <c r="Y18" s="8">
        <v>957</v>
      </c>
      <c r="Z18" s="2" t="s">
        <v>39</v>
      </c>
      <c r="AA18" s="2" t="s">
        <v>40</v>
      </c>
      <c r="AB18" s="2"/>
      <c r="AC18" s="2"/>
      <c r="AD18" s="2"/>
    </row>
    <row r="19" spans="1:30" ht="12.75">
      <c r="A19" s="5">
        <v>15</v>
      </c>
      <c r="B19" s="2" t="s">
        <v>108</v>
      </c>
      <c r="C19" s="6" t="s">
        <v>109</v>
      </c>
      <c r="D19" s="2" t="s">
        <v>110</v>
      </c>
      <c r="E19" s="2" t="s">
        <v>34</v>
      </c>
      <c r="F19" s="7">
        <v>45048</v>
      </c>
      <c r="G19" s="2"/>
      <c r="H19" s="7">
        <v>45048</v>
      </c>
      <c r="I19" s="5">
        <v>1</v>
      </c>
      <c r="J19" s="8">
        <v>2</v>
      </c>
      <c r="K19" s="8">
        <v>1464</v>
      </c>
      <c r="L19" s="8">
        <v>732</v>
      </c>
      <c r="M19" s="8">
        <v>1464</v>
      </c>
      <c r="N19" s="8">
        <v>732</v>
      </c>
      <c r="O19" s="9" t="s">
        <v>86</v>
      </c>
      <c r="P19" s="8">
        <v>0</v>
      </c>
      <c r="Q19" s="8">
        <v>0</v>
      </c>
      <c r="R19" s="2" t="s">
        <v>86</v>
      </c>
      <c r="S19" s="2" t="s">
        <v>87</v>
      </c>
      <c r="T19" s="10">
        <f>HYPERLINK("https://my.zakupki.prom.ua/cabinet/purchases/state_purchase/view/42306077")</f>
      </c>
      <c r="U19" s="2" t="s">
        <v>37</v>
      </c>
      <c r="V19" s="5">
        <v>0</v>
      </c>
      <c r="W19" s="2"/>
      <c r="X19" s="2" t="s">
        <v>98</v>
      </c>
      <c r="Y19" s="8">
        <v>1464</v>
      </c>
      <c r="Z19" s="2" t="s">
        <v>39</v>
      </c>
      <c r="AA19" s="2" t="s">
        <v>40</v>
      </c>
      <c r="AB19" s="2"/>
      <c r="AC19" s="2"/>
      <c r="AD19" s="2"/>
    </row>
    <row r="20" spans="1:30" ht="12.75">
      <c r="A20" s="5">
        <v>16</v>
      </c>
      <c r="B20" s="2" t="s">
        <v>111</v>
      </c>
      <c r="C20" s="6" t="s">
        <v>112</v>
      </c>
      <c r="D20" s="2" t="s">
        <v>113</v>
      </c>
      <c r="E20" s="2" t="s">
        <v>34</v>
      </c>
      <c r="F20" s="7">
        <v>45048</v>
      </c>
      <c r="G20" s="2"/>
      <c r="H20" s="7">
        <v>45048</v>
      </c>
      <c r="I20" s="5">
        <v>1</v>
      </c>
      <c r="J20" s="8">
        <v>6</v>
      </c>
      <c r="K20" s="8">
        <v>279</v>
      </c>
      <c r="L20" s="8">
        <v>46.5</v>
      </c>
      <c r="M20" s="8">
        <v>279</v>
      </c>
      <c r="N20" s="8">
        <v>46.5</v>
      </c>
      <c r="O20" s="9" t="s">
        <v>86</v>
      </c>
      <c r="P20" s="8">
        <v>0</v>
      </c>
      <c r="Q20" s="8">
        <v>0</v>
      </c>
      <c r="R20" s="2" t="s">
        <v>86</v>
      </c>
      <c r="S20" s="2" t="s">
        <v>87</v>
      </c>
      <c r="T20" s="10">
        <f>HYPERLINK("https://my.zakupki.prom.ua/cabinet/purchases/state_purchase/view/42306284")</f>
      </c>
      <c r="U20" s="2" t="s">
        <v>37</v>
      </c>
      <c r="V20" s="5">
        <v>0</v>
      </c>
      <c r="W20" s="2"/>
      <c r="X20" s="2" t="s">
        <v>98</v>
      </c>
      <c r="Y20" s="8">
        <v>279</v>
      </c>
      <c r="Z20" s="2" t="s">
        <v>39</v>
      </c>
      <c r="AA20" s="2" t="s">
        <v>40</v>
      </c>
      <c r="AB20" s="2"/>
      <c r="AC20" s="2"/>
      <c r="AD20" s="2"/>
    </row>
    <row r="21" spans="1:30" ht="12.75">
      <c r="A21" s="5">
        <v>17</v>
      </c>
      <c r="B21" s="2" t="s">
        <v>114</v>
      </c>
      <c r="C21" s="6" t="s">
        <v>115</v>
      </c>
      <c r="D21" s="2" t="s">
        <v>116</v>
      </c>
      <c r="E21" s="2" t="s">
        <v>34</v>
      </c>
      <c r="F21" s="7">
        <v>45048</v>
      </c>
      <c r="G21" s="2"/>
      <c r="H21" s="7">
        <v>45048</v>
      </c>
      <c r="I21" s="5">
        <v>1</v>
      </c>
      <c r="J21" s="8">
        <v>2</v>
      </c>
      <c r="K21" s="8">
        <v>195</v>
      </c>
      <c r="L21" s="8">
        <v>97.5</v>
      </c>
      <c r="M21" s="8">
        <v>195</v>
      </c>
      <c r="N21" s="8">
        <v>97.5</v>
      </c>
      <c r="O21" s="9" t="s">
        <v>86</v>
      </c>
      <c r="P21" s="8">
        <v>0</v>
      </c>
      <c r="Q21" s="8">
        <v>0</v>
      </c>
      <c r="R21" s="2" t="s">
        <v>86</v>
      </c>
      <c r="S21" s="2" t="s">
        <v>87</v>
      </c>
      <c r="T21" s="10">
        <f>HYPERLINK("https://my.zakupki.prom.ua/cabinet/purchases/state_purchase/view/42306368")</f>
      </c>
      <c r="U21" s="2" t="s">
        <v>37</v>
      </c>
      <c r="V21" s="5">
        <v>0</v>
      </c>
      <c r="W21" s="2"/>
      <c r="X21" s="2" t="s">
        <v>98</v>
      </c>
      <c r="Y21" s="8">
        <v>195</v>
      </c>
      <c r="Z21" s="2" t="s">
        <v>39</v>
      </c>
      <c r="AA21" s="2" t="s">
        <v>40</v>
      </c>
      <c r="AB21" s="2"/>
      <c r="AC21" s="2"/>
      <c r="AD21" s="2"/>
    </row>
    <row r="22" spans="1:30" ht="12.75">
      <c r="A22" s="5">
        <v>18</v>
      </c>
      <c r="B22" s="2" t="s">
        <v>117</v>
      </c>
      <c r="C22" s="6" t="s">
        <v>118</v>
      </c>
      <c r="D22" s="2" t="s">
        <v>119</v>
      </c>
      <c r="E22" s="2" t="s">
        <v>34</v>
      </c>
      <c r="F22" s="7">
        <v>45048</v>
      </c>
      <c r="G22" s="2"/>
      <c r="H22" s="7">
        <v>45048</v>
      </c>
      <c r="I22" s="5">
        <v>1</v>
      </c>
      <c r="J22" s="8">
        <v>1</v>
      </c>
      <c r="K22" s="8">
        <v>3900</v>
      </c>
      <c r="L22" s="8">
        <v>3900</v>
      </c>
      <c r="M22" s="8">
        <v>3900</v>
      </c>
      <c r="N22" s="8">
        <v>3900</v>
      </c>
      <c r="O22" s="9" t="s">
        <v>86</v>
      </c>
      <c r="P22" s="8">
        <v>0</v>
      </c>
      <c r="Q22" s="8">
        <v>0</v>
      </c>
      <c r="R22" s="2" t="s">
        <v>86</v>
      </c>
      <c r="S22" s="2" t="s">
        <v>87</v>
      </c>
      <c r="T22" s="10">
        <f>HYPERLINK("https://my.zakupki.prom.ua/cabinet/purchases/state_purchase/view/42306500")</f>
      </c>
      <c r="U22" s="2" t="s">
        <v>37</v>
      </c>
      <c r="V22" s="5">
        <v>0</v>
      </c>
      <c r="W22" s="2"/>
      <c r="X22" s="2" t="s">
        <v>98</v>
      </c>
      <c r="Y22" s="8">
        <v>3900</v>
      </c>
      <c r="Z22" s="2" t="s">
        <v>39</v>
      </c>
      <c r="AA22" s="2" t="s">
        <v>40</v>
      </c>
      <c r="AB22" s="2"/>
      <c r="AC22" s="2"/>
      <c r="AD22" s="2"/>
    </row>
    <row r="23" spans="1:30" ht="12.75">
      <c r="A23" s="5">
        <v>19</v>
      </c>
      <c r="B23" s="2" t="s">
        <v>120</v>
      </c>
      <c r="C23" s="6" t="s">
        <v>121</v>
      </c>
      <c r="D23" s="2" t="s">
        <v>122</v>
      </c>
      <c r="E23" s="2" t="s">
        <v>34</v>
      </c>
      <c r="F23" s="7">
        <v>45048</v>
      </c>
      <c r="G23" s="2"/>
      <c r="H23" s="7">
        <v>45048</v>
      </c>
      <c r="I23" s="5">
        <v>1</v>
      </c>
      <c r="J23" s="8">
        <v>1</v>
      </c>
      <c r="K23" s="8">
        <v>129</v>
      </c>
      <c r="L23" s="8">
        <v>129</v>
      </c>
      <c r="M23" s="8">
        <v>129</v>
      </c>
      <c r="N23" s="8">
        <v>129</v>
      </c>
      <c r="O23" s="9" t="s">
        <v>86</v>
      </c>
      <c r="P23" s="8">
        <v>0</v>
      </c>
      <c r="Q23" s="8">
        <v>0</v>
      </c>
      <c r="R23" s="2" t="s">
        <v>86</v>
      </c>
      <c r="S23" s="2" t="s">
        <v>87</v>
      </c>
      <c r="T23" s="10">
        <f>HYPERLINK("https://my.zakupki.prom.ua/cabinet/purchases/state_purchase/view/42306539")</f>
      </c>
      <c r="U23" s="2" t="s">
        <v>37</v>
      </c>
      <c r="V23" s="5">
        <v>0</v>
      </c>
      <c r="W23" s="2"/>
      <c r="X23" s="2" t="s">
        <v>98</v>
      </c>
      <c r="Y23" s="8">
        <v>129</v>
      </c>
      <c r="Z23" s="2" t="s">
        <v>39</v>
      </c>
      <c r="AA23" s="2" t="s">
        <v>40</v>
      </c>
      <c r="AB23" s="2"/>
      <c r="AC23" s="2"/>
      <c r="AD23" s="2"/>
    </row>
    <row r="24" spans="1:30" ht="12.75">
      <c r="A24" s="5">
        <v>20</v>
      </c>
      <c r="B24" s="2" t="s">
        <v>123</v>
      </c>
      <c r="C24" s="6" t="s">
        <v>124</v>
      </c>
      <c r="D24" s="2" t="s">
        <v>125</v>
      </c>
      <c r="E24" s="2" t="s">
        <v>34</v>
      </c>
      <c r="F24" s="7">
        <v>45048</v>
      </c>
      <c r="G24" s="2"/>
      <c r="H24" s="7">
        <v>45048</v>
      </c>
      <c r="I24" s="5">
        <v>1</v>
      </c>
      <c r="J24" s="8">
        <v>11</v>
      </c>
      <c r="K24" s="8">
        <v>4407</v>
      </c>
      <c r="L24" s="8">
        <v>400.6363636363636</v>
      </c>
      <c r="M24" s="8">
        <v>4407</v>
      </c>
      <c r="N24" s="8">
        <v>400.6363636363636</v>
      </c>
      <c r="O24" s="9" t="s">
        <v>86</v>
      </c>
      <c r="P24" s="8">
        <v>0</v>
      </c>
      <c r="Q24" s="8">
        <v>0</v>
      </c>
      <c r="R24" s="2" t="s">
        <v>86</v>
      </c>
      <c r="S24" s="2" t="s">
        <v>87</v>
      </c>
      <c r="T24" s="10">
        <f>HYPERLINK("https://my.zakupki.prom.ua/cabinet/purchases/state_purchase/view/42306899")</f>
      </c>
      <c r="U24" s="2" t="s">
        <v>37</v>
      </c>
      <c r="V24" s="5">
        <v>0</v>
      </c>
      <c r="W24" s="2"/>
      <c r="X24" s="2" t="s">
        <v>98</v>
      </c>
      <c r="Y24" s="8">
        <v>4407</v>
      </c>
      <c r="Z24" s="2" t="s">
        <v>39</v>
      </c>
      <c r="AA24" s="2" t="s">
        <v>40</v>
      </c>
      <c r="AB24" s="2"/>
      <c r="AC24" s="2"/>
      <c r="AD24" s="2"/>
    </row>
    <row r="25" spans="1:30" ht="12.75">
      <c r="A25" s="5">
        <v>21</v>
      </c>
      <c r="B25" s="2" t="s">
        <v>126</v>
      </c>
      <c r="C25" s="6" t="s">
        <v>127</v>
      </c>
      <c r="D25" s="2" t="s">
        <v>128</v>
      </c>
      <c r="E25" s="2" t="s">
        <v>34</v>
      </c>
      <c r="F25" s="7">
        <v>45048</v>
      </c>
      <c r="G25" s="2"/>
      <c r="H25" s="7">
        <v>45048</v>
      </c>
      <c r="I25" s="5">
        <v>1</v>
      </c>
      <c r="J25" s="8">
        <v>7</v>
      </c>
      <c r="K25" s="8">
        <v>528</v>
      </c>
      <c r="L25" s="8">
        <v>75.42857142857143</v>
      </c>
      <c r="M25" s="8">
        <v>528</v>
      </c>
      <c r="N25" s="8">
        <v>75.42857142857143</v>
      </c>
      <c r="O25" s="9" t="s">
        <v>86</v>
      </c>
      <c r="P25" s="8">
        <v>0</v>
      </c>
      <c r="Q25" s="8">
        <v>0</v>
      </c>
      <c r="R25" s="2" t="s">
        <v>86</v>
      </c>
      <c r="S25" s="2" t="s">
        <v>87</v>
      </c>
      <c r="T25" s="10">
        <f>HYPERLINK("https://my.zakupki.prom.ua/cabinet/purchases/state_purchase/view/42306993")</f>
      </c>
      <c r="U25" s="2" t="s">
        <v>37</v>
      </c>
      <c r="V25" s="5">
        <v>0</v>
      </c>
      <c r="W25" s="2"/>
      <c r="X25" s="2" t="s">
        <v>98</v>
      </c>
      <c r="Y25" s="8">
        <v>528</v>
      </c>
      <c r="Z25" s="2" t="s">
        <v>39</v>
      </c>
      <c r="AA25" s="2" t="s">
        <v>40</v>
      </c>
      <c r="AB25" s="2"/>
      <c r="AC25" s="2"/>
      <c r="AD25" s="2"/>
    </row>
    <row r="26" spans="1:30" ht="12.75">
      <c r="A26" s="5">
        <v>22</v>
      </c>
      <c r="B26" s="2" t="s">
        <v>129</v>
      </c>
      <c r="C26" s="6" t="s">
        <v>130</v>
      </c>
      <c r="D26" s="2" t="s">
        <v>131</v>
      </c>
      <c r="E26" s="2" t="s">
        <v>34</v>
      </c>
      <c r="F26" s="7">
        <v>45048</v>
      </c>
      <c r="G26" s="2"/>
      <c r="H26" s="7">
        <v>45048</v>
      </c>
      <c r="I26" s="5">
        <v>1</v>
      </c>
      <c r="J26" s="8">
        <v>28</v>
      </c>
      <c r="K26" s="8">
        <v>967.5</v>
      </c>
      <c r="L26" s="8">
        <v>34.55357142857143</v>
      </c>
      <c r="M26" s="8">
        <v>967.5</v>
      </c>
      <c r="N26" s="8">
        <v>34.55357142857143</v>
      </c>
      <c r="O26" s="9" t="s">
        <v>86</v>
      </c>
      <c r="P26" s="8">
        <v>0</v>
      </c>
      <c r="Q26" s="8">
        <v>0</v>
      </c>
      <c r="R26" s="2" t="s">
        <v>86</v>
      </c>
      <c r="S26" s="2" t="s">
        <v>87</v>
      </c>
      <c r="T26" s="10">
        <f>HYPERLINK("https://my.zakupki.prom.ua/cabinet/purchases/state_purchase/view/42307075")</f>
      </c>
      <c r="U26" s="2" t="s">
        <v>37</v>
      </c>
      <c r="V26" s="5">
        <v>0</v>
      </c>
      <c r="W26" s="2"/>
      <c r="X26" s="2" t="s">
        <v>98</v>
      </c>
      <c r="Y26" s="8">
        <v>967.5</v>
      </c>
      <c r="Z26" s="2" t="s">
        <v>39</v>
      </c>
      <c r="AA26" s="2" t="s">
        <v>40</v>
      </c>
      <c r="AB26" s="2"/>
      <c r="AC26" s="2"/>
      <c r="AD26" s="2"/>
    </row>
    <row r="27" spans="1:30" ht="12.75">
      <c r="A27" s="5">
        <v>23</v>
      </c>
      <c r="B27" s="2" t="s">
        <v>132</v>
      </c>
      <c r="C27" s="6" t="s">
        <v>133</v>
      </c>
      <c r="D27" s="2" t="s">
        <v>134</v>
      </c>
      <c r="E27" s="2" t="s">
        <v>34</v>
      </c>
      <c r="F27" s="7">
        <v>45048</v>
      </c>
      <c r="G27" s="2"/>
      <c r="H27" s="7">
        <v>45048</v>
      </c>
      <c r="I27" s="5">
        <v>1</v>
      </c>
      <c r="J27" s="8">
        <v>7</v>
      </c>
      <c r="K27" s="8">
        <v>416</v>
      </c>
      <c r="L27" s="8">
        <v>59.42857142857143</v>
      </c>
      <c r="M27" s="8">
        <v>416</v>
      </c>
      <c r="N27" s="8">
        <v>59.42857142857143</v>
      </c>
      <c r="O27" s="9" t="s">
        <v>86</v>
      </c>
      <c r="P27" s="8">
        <v>0</v>
      </c>
      <c r="Q27" s="8">
        <v>0</v>
      </c>
      <c r="R27" s="2" t="s">
        <v>86</v>
      </c>
      <c r="S27" s="2" t="s">
        <v>87</v>
      </c>
      <c r="T27" s="10">
        <f>HYPERLINK("https://my.zakupki.prom.ua/cabinet/purchases/state_purchase/view/42307135")</f>
      </c>
      <c r="U27" s="2" t="s">
        <v>37</v>
      </c>
      <c r="V27" s="5">
        <v>0</v>
      </c>
      <c r="W27" s="2"/>
      <c r="X27" s="2" t="s">
        <v>98</v>
      </c>
      <c r="Y27" s="8">
        <v>416</v>
      </c>
      <c r="Z27" s="2" t="s">
        <v>39</v>
      </c>
      <c r="AA27" s="2" t="s">
        <v>40</v>
      </c>
      <c r="AB27" s="2"/>
      <c r="AC27" s="2"/>
      <c r="AD27" s="2"/>
    </row>
    <row r="28" spans="1:30" ht="12.75">
      <c r="A28" s="5">
        <v>24</v>
      </c>
      <c r="B28" s="2" t="s">
        <v>135</v>
      </c>
      <c r="C28" s="6" t="s">
        <v>136</v>
      </c>
      <c r="D28" s="2" t="s">
        <v>137</v>
      </c>
      <c r="E28" s="2" t="s">
        <v>34</v>
      </c>
      <c r="F28" s="7">
        <v>45048</v>
      </c>
      <c r="G28" s="2"/>
      <c r="H28" s="7">
        <v>45048</v>
      </c>
      <c r="I28" s="5">
        <v>1</v>
      </c>
      <c r="J28" s="8">
        <v>1</v>
      </c>
      <c r="K28" s="8">
        <v>99</v>
      </c>
      <c r="L28" s="8">
        <v>99</v>
      </c>
      <c r="M28" s="8">
        <v>99</v>
      </c>
      <c r="N28" s="8">
        <v>99</v>
      </c>
      <c r="O28" s="9" t="s">
        <v>86</v>
      </c>
      <c r="P28" s="8">
        <v>0</v>
      </c>
      <c r="Q28" s="8">
        <v>0</v>
      </c>
      <c r="R28" s="2" t="s">
        <v>86</v>
      </c>
      <c r="S28" s="2" t="s">
        <v>87</v>
      </c>
      <c r="T28" s="10">
        <f>HYPERLINK("https://my.zakupki.prom.ua/cabinet/purchases/state_purchase/view/42307255")</f>
      </c>
      <c r="U28" s="2" t="s">
        <v>37</v>
      </c>
      <c r="V28" s="5">
        <v>0</v>
      </c>
      <c r="W28" s="2"/>
      <c r="X28" s="2" t="s">
        <v>98</v>
      </c>
      <c r="Y28" s="8">
        <v>99</v>
      </c>
      <c r="Z28" s="2" t="s">
        <v>39</v>
      </c>
      <c r="AA28" s="2" t="s">
        <v>40</v>
      </c>
      <c r="AB28" s="2"/>
      <c r="AC28" s="2"/>
      <c r="AD28" s="2"/>
    </row>
    <row r="29" spans="1:30" ht="12.75">
      <c r="A29" s="5">
        <v>25</v>
      </c>
      <c r="B29" s="2" t="s">
        <v>138</v>
      </c>
      <c r="C29" s="6" t="s">
        <v>139</v>
      </c>
      <c r="D29" s="2" t="s">
        <v>140</v>
      </c>
      <c r="E29" s="2" t="s">
        <v>34</v>
      </c>
      <c r="F29" s="7">
        <v>45048</v>
      </c>
      <c r="G29" s="2"/>
      <c r="H29" s="7">
        <v>45048</v>
      </c>
      <c r="I29" s="5">
        <v>1</v>
      </c>
      <c r="J29" s="8">
        <v>4</v>
      </c>
      <c r="K29" s="8">
        <v>363</v>
      </c>
      <c r="L29" s="8">
        <v>90.75</v>
      </c>
      <c r="M29" s="8">
        <v>363</v>
      </c>
      <c r="N29" s="8">
        <v>90.75</v>
      </c>
      <c r="O29" s="9" t="s">
        <v>86</v>
      </c>
      <c r="P29" s="8">
        <v>0</v>
      </c>
      <c r="Q29" s="8">
        <v>0</v>
      </c>
      <c r="R29" s="2" t="s">
        <v>86</v>
      </c>
      <c r="S29" s="2" t="s">
        <v>87</v>
      </c>
      <c r="T29" s="10">
        <f>HYPERLINK("https://my.zakupki.prom.ua/cabinet/purchases/state_purchase/view/42307314")</f>
      </c>
      <c r="U29" s="2" t="s">
        <v>37</v>
      </c>
      <c r="V29" s="5">
        <v>0</v>
      </c>
      <c r="W29" s="2"/>
      <c r="X29" s="2" t="s">
        <v>141</v>
      </c>
      <c r="Y29" s="8">
        <v>363</v>
      </c>
      <c r="Z29" s="2" t="s">
        <v>39</v>
      </c>
      <c r="AA29" s="2" t="s">
        <v>40</v>
      </c>
      <c r="AB29" s="2"/>
      <c r="AC29" s="2"/>
      <c r="AD29" s="2"/>
    </row>
    <row r="30" spans="1:30" ht="12.75">
      <c r="A30" s="5">
        <v>26</v>
      </c>
      <c r="B30" s="2" t="s">
        <v>142</v>
      </c>
      <c r="C30" s="6" t="s">
        <v>143</v>
      </c>
      <c r="D30" s="2" t="s">
        <v>144</v>
      </c>
      <c r="E30" s="2" t="s">
        <v>34</v>
      </c>
      <c r="F30" s="7">
        <v>45048</v>
      </c>
      <c r="G30" s="2"/>
      <c r="H30" s="7">
        <v>45048</v>
      </c>
      <c r="I30" s="5">
        <v>1</v>
      </c>
      <c r="J30" s="8">
        <v>5</v>
      </c>
      <c r="K30" s="8">
        <v>1335</v>
      </c>
      <c r="L30" s="8">
        <v>267</v>
      </c>
      <c r="M30" s="8">
        <v>1335</v>
      </c>
      <c r="N30" s="8">
        <v>267</v>
      </c>
      <c r="O30" s="9" t="s">
        <v>86</v>
      </c>
      <c r="P30" s="8">
        <v>0</v>
      </c>
      <c r="Q30" s="8">
        <v>0</v>
      </c>
      <c r="R30" s="2" t="s">
        <v>86</v>
      </c>
      <c r="S30" s="2" t="s">
        <v>87</v>
      </c>
      <c r="T30" s="10">
        <f>HYPERLINK("https://my.zakupki.prom.ua/cabinet/purchases/state_purchase/view/42307389")</f>
      </c>
      <c r="U30" s="2" t="s">
        <v>37</v>
      </c>
      <c r="V30" s="5">
        <v>0</v>
      </c>
      <c r="W30" s="2"/>
      <c r="X30" s="2" t="s">
        <v>98</v>
      </c>
      <c r="Y30" s="8">
        <v>1335</v>
      </c>
      <c r="Z30" s="2" t="s">
        <v>39</v>
      </c>
      <c r="AA30" s="2" t="s">
        <v>40</v>
      </c>
      <c r="AB30" s="2"/>
      <c r="AC30" s="2"/>
      <c r="AD30" s="2"/>
    </row>
    <row r="31" spans="1:30" ht="12.75">
      <c r="A31" s="5">
        <v>27</v>
      </c>
      <c r="B31" s="2" t="s">
        <v>145</v>
      </c>
      <c r="C31" s="6" t="s">
        <v>146</v>
      </c>
      <c r="D31" s="2" t="s">
        <v>147</v>
      </c>
      <c r="E31" s="2" t="s">
        <v>34</v>
      </c>
      <c r="F31" s="7">
        <v>45048</v>
      </c>
      <c r="G31" s="2"/>
      <c r="H31" s="7">
        <v>45048</v>
      </c>
      <c r="I31" s="5">
        <v>1</v>
      </c>
      <c r="J31" s="8">
        <v>3</v>
      </c>
      <c r="K31" s="8">
        <v>1462</v>
      </c>
      <c r="L31" s="8">
        <v>487.3333333333333</v>
      </c>
      <c r="M31" s="8">
        <v>1462</v>
      </c>
      <c r="N31" s="8">
        <v>487.3333333333333</v>
      </c>
      <c r="O31" s="9" t="s">
        <v>86</v>
      </c>
      <c r="P31" s="8">
        <v>0</v>
      </c>
      <c r="Q31" s="8">
        <v>0</v>
      </c>
      <c r="R31" s="2" t="s">
        <v>86</v>
      </c>
      <c r="S31" s="2" t="s">
        <v>87</v>
      </c>
      <c r="T31" s="10">
        <f>HYPERLINK("https://my.zakupki.prom.ua/cabinet/purchases/state_purchase/view/42307427")</f>
      </c>
      <c r="U31" s="2" t="s">
        <v>37</v>
      </c>
      <c r="V31" s="5">
        <v>0</v>
      </c>
      <c r="W31" s="2"/>
      <c r="X31" s="2" t="s">
        <v>98</v>
      </c>
      <c r="Y31" s="8">
        <v>1462</v>
      </c>
      <c r="Z31" s="2" t="s">
        <v>39</v>
      </c>
      <c r="AA31" s="2" t="s">
        <v>40</v>
      </c>
      <c r="AB31" s="2"/>
      <c r="AC31" s="2"/>
      <c r="AD31" s="2"/>
    </row>
    <row r="32" spans="1:30" ht="12.75">
      <c r="A32" s="5">
        <v>28</v>
      </c>
      <c r="B32" s="2" t="s">
        <v>148</v>
      </c>
      <c r="C32" s="6" t="s">
        <v>149</v>
      </c>
      <c r="D32" s="2" t="s">
        <v>150</v>
      </c>
      <c r="E32" s="2" t="s">
        <v>34</v>
      </c>
      <c r="F32" s="7">
        <v>45056</v>
      </c>
      <c r="G32" s="2"/>
      <c r="H32" s="7">
        <v>45056</v>
      </c>
      <c r="I32" s="5">
        <v>1</v>
      </c>
      <c r="J32" s="8">
        <v>2</v>
      </c>
      <c r="K32" s="8">
        <v>38490</v>
      </c>
      <c r="L32" s="8">
        <v>19245</v>
      </c>
      <c r="M32" s="8">
        <v>38490</v>
      </c>
      <c r="N32" s="8">
        <v>19245</v>
      </c>
      <c r="O32" s="9" t="s">
        <v>151</v>
      </c>
      <c r="P32" s="8">
        <v>0</v>
      </c>
      <c r="Q32" s="8">
        <v>0</v>
      </c>
      <c r="R32" s="2" t="s">
        <v>151</v>
      </c>
      <c r="S32" s="2" t="s">
        <v>152</v>
      </c>
      <c r="T32" s="10">
        <f>HYPERLINK("https://my.zakupki.prom.ua/cabinet/purchases/state_purchase/view/42498698")</f>
      </c>
      <c r="U32" s="2" t="s">
        <v>37</v>
      </c>
      <c r="V32" s="5">
        <v>0</v>
      </c>
      <c r="W32" s="2"/>
      <c r="X32" s="2" t="s">
        <v>153</v>
      </c>
      <c r="Y32" s="8">
        <v>38490</v>
      </c>
      <c r="Z32" s="2" t="s">
        <v>39</v>
      </c>
      <c r="AA32" s="2" t="s">
        <v>154</v>
      </c>
      <c r="AB32" s="2"/>
      <c r="AC32" s="2"/>
      <c r="AD32" s="2"/>
    </row>
    <row r="33" spans="1:30" ht="12.75">
      <c r="A33" s="5">
        <v>29</v>
      </c>
      <c r="B33" s="2" t="s">
        <v>155</v>
      </c>
      <c r="C33" s="6" t="s">
        <v>156</v>
      </c>
      <c r="D33" s="2" t="s">
        <v>157</v>
      </c>
      <c r="E33" s="2" t="s">
        <v>34</v>
      </c>
      <c r="F33" s="7">
        <v>45056</v>
      </c>
      <c r="G33" s="2"/>
      <c r="H33" s="7">
        <v>45056</v>
      </c>
      <c r="I33" s="5">
        <v>1</v>
      </c>
      <c r="J33" s="8">
        <v>1</v>
      </c>
      <c r="K33" s="8">
        <v>9787.2</v>
      </c>
      <c r="L33" s="8">
        <v>9787.2</v>
      </c>
      <c r="M33" s="8">
        <v>9787.2</v>
      </c>
      <c r="N33" s="8">
        <v>9787.2</v>
      </c>
      <c r="O33" s="9" t="s">
        <v>158</v>
      </c>
      <c r="P33" s="8">
        <v>0</v>
      </c>
      <c r="Q33" s="8">
        <v>0</v>
      </c>
      <c r="R33" s="2" t="s">
        <v>158</v>
      </c>
      <c r="S33" s="2" t="s">
        <v>159</v>
      </c>
      <c r="T33" s="10">
        <f>HYPERLINK("https://my.zakupki.prom.ua/cabinet/purchases/state_purchase/view/42499453")</f>
      </c>
      <c r="U33" s="2" t="s">
        <v>37</v>
      </c>
      <c r="V33" s="5">
        <v>0</v>
      </c>
      <c r="W33" s="2"/>
      <c r="X33" s="2" t="s">
        <v>160</v>
      </c>
      <c r="Y33" s="8">
        <v>9787.2</v>
      </c>
      <c r="Z33" s="2" t="s">
        <v>39</v>
      </c>
      <c r="AA33" s="2" t="s">
        <v>40</v>
      </c>
      <c r="AB33" s="2"/>
      <c r="AC33" s="2"/>
      <c r="AD33" s="2"/>
    </row>
    <row r="34" spans="1:30" ht="12.75">
      <c r="A34" s="5">
        <v>30</v>
      </c>
      <c r="B34" s="2" t="s">
        <v>161</v>
      </c>
      <c r="C34" s="6" t="s">
        <v>162</v>
      </c>
      <c r="D34" s="2" t="s">
        <v>163</v>
      </c>
      <c r="E34" s="2" t="s">
        <v>34</v>
      </c>
      <c r="F34" s="7">
        <v>45057</v>
      </c>
      <c r="G34" s="2"/>
      <c r="H34" s="7">
        <v>45057</v>
      </c>
      <c r="I34" s="5">
        <v>1</v>
      </c>
      <c r="J34" s="8">
        <v>200</v>
      </c>
      <c r="K34" s="8">
        <v>8000</v>
      </c>
      <c r="L34" s="8">
        <v>40</v>
      </c>
      <c r="M34" s="8">
        <v>8000</v>
      </c>
      <c r="N34" s="8">
        <v>40</v>
      </c>
      <c r="O34" s="9" t="s">
        <v>164</v>
      </c>
      <c r="P34" s="8">
        <v>0</v>
      </c>
      <c r="Q34" s="8">
        <v>0</v>
      </c>
      <c r="R34" s="2" t="s">
        <v>164</v>
      </c>
      <c r="S34" s="2" t="s">
        <v>165</v>
      </c>
      <c r="T34" s="10">
        <f>HYPERLINK("https://my.zakupki.prom.ua/cabinet/purchases/state_purchase/view/42515450")</f>
      </c>
      <c r="U34" s="2" t="s">
        <v>37</v>
      </c>
      <c r="V34" s="5">
        <v>0</v>
      </c>
      <c r="W34" s="2"/>
      <c r="X34" s="2" t="s">
        <v>166</v>
      </c>
      <c r="Y34" s="8">
        <v>8000</v>
      </c>
      <c r="Z34" s="2" t="s">
        <v>39</v>
      </c>
      <c r="AA34" s="2" t="s">
        <v>40</v>
      </c>
      <c r="AB34" s="2"/>
      <c r="AC34" s="2"/>
      <c r="AD34" s="2"/>
    </row>
    <row r="35" spans="1:30" ht="12.75">
      <c r="A35" s="5">
        <v>31</v>
      </c>
      <c r="B35" s="2" t="s">
        <v>167</v>
      </c>
      <c r="C35" s="6" t="s">
        <v>54</v>
      </c>
      <c r="D35" s="2" t="s">
        <v>55</v>
      </c>
      <c r="E35" s="2" t="s">
        <v>34</v>
      </c>
      <c r="F35" s="7">
        <v>45061</v>
      </c>
      <c r="G35" s="2"/>
      <c r="H35" s="7">
        <v>45061</v>
      </c>
      <c r="I35" s="5">
        <v>1</v>
      </c>
      <c r="J35" s="8">
        <v>1</v>
      </c>
      <c r="K35" s="8">
        <v>785.22</v>
      </c>
      <c r="L35" s="8">
        <v>785.22</v>
      </c>
      <c r="M35" s="8">
        <v>785.22</v>
      </c>
      <c r="N35" s="8">
        <v>785.22</v>
      </c>
      <c r="O35" s="9" t="s">
        <v>56</v>
      </c>
      <c r="P35" s="8">
        <v>0</v>
      </c>
      <c r="Q35" s="8">
        <v>0</v>
      </c>
      <c r="R35" s="2" t="s">
        <v>56</v>
      </c>
      <c r="S35" s="2" t="s">
        <v>57</v>
      </c>
      <c r="T35" s="10">
        <f>HYPERLINK("https://my.zakupki.prom.ua/cabinet/purchases/state_purchase/view/42585545")</f>
      </c>
      <c r="U35" s="2" t="s">
        <v>37</v>
      </c>
      <c r="V35" s="5">
        <v>0</v>
      </c>
      <c r="W35" s="2"/>
      <c r="X35" s="2" t="s">
        <v>168</v>
      </c>
      <c r="Y35" s="8">
        <v>785.22</v>
      </c>
      <c r="Z35" s="2" t="s">
        <v>39</v>
      </c>
      <c r="AA35" s="2" t="s">
        <v>40</v>
      </c>
      <c r="AB35" s="2"/>
      <c r="AC35" s="2"/>
      <c r="AD35" s="2"/>
    </row>
    <row r="36" spans="1:30" ht="12.75">
      <c r="A36" s="5">
        <v>32</v>
      </c>
      <c r="B36" s="2" t="s">
        <v>169</v>
      </c>
      <c r="C36" s="6" t="s">
        <v>170</v>
      </c>
      <c r="D36" s="2" t="s">
        <v>171</v>
      </c>
      <c r="E36" s="2" t="s">
        <v>34</v>
      </c>
      <c r="F36" s="7">
        <v>45061</v>
      </c>
      <c r="G36" s="2"/>
      <c r="H36" s="7">
        <v>45061</v>
      </c>
      <c r="I36" s="5">
        <v>1</v>
      </c>
      <c r="J36" s="8">
        <v>4</v>
      </c>
      <c r="K36" s="8">
        <v>39936</v>
      </c>
      <c r="L36" s="8">
        <v>9984</v>
      </c>
      <c r="M36" s="8">
        <v>39936</v>
      </c>
      <c r="N36" s="8">
        <v>9984</v>
      </c>
      <c r="O36" s="9" t="s">
        <v>151</v>
      </c>
      <c r="P36" s="8">
        <v>0</v>
      </c>
      <c r="Q36" s="8">
        <v>0</v>
      </c>
      <c r="R36" s="2" t="s">
        <v>151</v>
      </c>
      <c r="S36" s="2" t="s">
        <v>152</v>
      </c>
      <c r="T36" s="10">
        <f>HYPERLINK("https://my.zakupki.prom.ua/cabinet/purchases/state_purchase/view/42585759")</f>
      </c>
      <c r="U36" s="2" t="s">
        <v>37</v>
      </c>
      <c r="V36" s="5">
        <v>0</v>
      </c>
      <c r="W36" s="2"/>
      <c r="X36" s="2" t="s">
        <v>172</v>
      </c>
      <c r="Y36" s="8">
        <v>39936</v>
      </c>
      <c r="Z36" s="2" t="s">
        <v>39</v>
      </c>
      <c r="AA36" s="2" t="s">
        <v>40</v>
      </c>
      <c r="AB36" s="2"/>
      <c r="AC36" s="2"/>
      <c r="AD36" s="2"/>
    </row>
    <row r="37" spans="1:30" ht="12.75">
      <c r="A37" s="5">
        <v>33</v>
      </c>
      <c r="B37" s="2" t="s">
        <v>173</v>
      </c>
      <c r="C37" s="6" t="s">
        <v>174</v>
      </c>
      <c r="D37" s="2" t="s">
        <v>33</v>
      </c>
      <c r="E37" s="2" t="s">
        <v>34</v>
      </c>
      <c r="F37" s="7">
        <v>45061</v>
      </c>
      <c r="G37" s="2"/>
      <c r="H37" s="7">
        <v>45061</v>
      </c>
      <c r="I37" s="5">
        <v>1</v>
      </c>
      <c r="J37" s="8">
        <v>1</v>
      </c>
      <c r="K37" s="8">
        <v>895</v>
      </c>
      <c r="L37" s="8">
        <v>895</v>
      </c>
      <c r="M37" s="8">
        <v>895</v>
      </c>
      <c r="N37" s="8">
        <v>895</v>
      </c>
      <c r="O37" s="9" t="s">
        <v>175</v>
      </c>
      <c r="P37" s="8">
        <v>0</v>
      </c>
      <c r="Q37" s="8">
        <v>0</v>
      </c>
      <c r="R37" s="2" t="s">
        <v>175</v>
      </c>
      <c r="S37" s="2" t="s">
        <v>176</v>
      </c>
      <c r="T37" s="10">
        <f>HYPERLINK("https://my.zakupki.prom.ua/cabinet/purchases/state_purchase/view/42585867")</f>
      </c>
      <c r="U37" s="2" t="s">
        <v>37</v>
      </c>
      <c r="V37" s="5">
        <v>0</v>
      </c>
      <c r="W37" s="2"/>
      <c r="X37" s="2" t="s">
        <v>177</v>
      </c>
      <c r="Y37" s="8">
        <v>895</v>
      </c>
      <c r="Z37" s="2" t="s">
        <v>39</v>
      </c>
      <c r="AA37" s="2" t="s">
        <v>40</v>
      </c>
      <c r="AB37" s="2"/>
      <c r="AC37" s="2"/>
      <c r="AD37" s="2"/>
    </row>
    <row r="38" spans="1:30" ht="12.75">
      <c r="A38" s="5">
        <v>34</v>
      </c>
      <c r="B38" s="2" t="s">
        <v>178</v>
      </c>
      <c r="C38" s="6" t="s">
        <v>179</v>
      </c>
      <c r="D38" s="2" t="s">
        <v>180</v>
      </c>
      <c r="E38" s="2" t="s">
        <v>34</v>
      </c>
      <c r="F38" s="7">
        <v>45061</v>
      </c>
      <c r="G38" s="2"/>
      <c r="H38" s="7">
        <v>45061</v>
      </c>
      <c r="I38" s="5">
        <v>1</v>
      </c>
      <c r="J38" s="8">
        <v>1</v>
      </c>
      <c r="K38" s="8">
        <v>703.43</v>
      </c>
      <c r="L38" s="8">
        <v>703.43</v>
      </c>
      <c r="M38" s="8">
        <v>703.43</v>
      </c>
      <c r="N38" s="8">
        <v>703.43</v>
      </c>
      <c r="O38" s="9" t="s">
        <v>181</v>
      </c>
      <c r="P38" s="8">
        <v>0</v>
      </c>
      <c r="Q38" s="8">
        <v>0</v>
      </c>
      <c r="R38" s="2" t="s">
        <v>181</v>
      </c>
      <c r="S38" s="2" t="s">
        <v>182</v>
      </c>
      <c r="T38" s="10">
        <f>HYPERLINK("https://my.zakupki.prom.ua/cabinet/purchases/state_purchase/view/42587103")</f>
      </c>
      <c r="U38" s="2" t="s">
        <v>37</v>
      </c>
      <c r="V38" s="5">
        <v>0</v>
      </c>
      <c r="W38" s="2"/>
      <c r="X38" s="2" t="s">
        <v>183</v>
      </c>
      <c r="Y38" s="8">
        <v>703.43</v>
      </c>
      <c r="Z38" s="2" t="s">
        <v>39</v>
      </c>
      <c r="AA38" s="2" t="s">
        <v>40</v>
      </c>
      <c r="AB38" s="2"/>
      <c r="AC38" s="2"/>
      <c r="AD38" s="2"/>
    </row>
    <row r="39" spans="1:30" ht="12.75">
      <c r="A39" s="5">
        <v>35</v>
      </c>
      <c r="B39" s="2" t="s">
        <v>184</v>
      </c>
      <c r="C39" s="6" t="s">
        <v>185</v>
      </c>
      <c r="D39" s="2" t="s">
        <v>180</v>
      </c>
      <c r="E39" s="2" t="s">
        <v>34</v>
      </c>
      <c r="F39" s="7">
        <v>45061</v>
      </c>
      <c r="G39" s="2"/>
      <c r="H39" s="7">
        <v>45061</v>
      </c>
      <c r="I39" s="5">
        <v>1</v>
      </c>
      <c r="J39" s="8">
        <v>1</v>
      </c>
      <c r="K39" s="8">
        <v>10093.92</v>
      </c>
      <c r="L39" s="8">
        <v>10093.92</v>
      </c>
      <c r="M39" s="8">
        <v>10093.92</v>
      </c>
      <c r="N39" s="8">
        <v>10093.92</v>
      </c>
      <c r="O39" s="9" t="s">
        <v>181</v>
      </c>
      <c r="P39" s="8">
        <v>0</v>
      </c>
      <c r="Q39" s="8">
        <v>0</v>
      </c>
      <c r="R39" s="2" t="s">
        <v>181</v>
      </c>
      <c r="S39" s="2" t="s">
        <v>182</v>
      </c>
      <c r="T39" s="10">
        <f>HYPERLINK("https://my.zakupki.prom.ua/cabinet/purchases/state_purchase/view/42587308")</f>
      </c>
      <c r="U39" s="2" t="s">
        <v>37</v>
      </c>
      <c r="V39" s="5">
        <v>0</v>
      </c>
      <c r="W39" s="2"/>
      <c r="X39" s="2" t="s">
        <v>186</v>
      </c>
      <c r="Y39" s="8">
        <v>10093.92</v>
      </c>
      <c r="Z39" s="2" t="s">
        <v>39</v>
      </c>
      <c r="AA39" s="2" t="s">
        <v>40</v>
      </c>
      <c r="AB39" s="2"/>
      <c r="AC39" s="2"/>
      <c r="AD39" s="2"/>
    </row>
    <row r="40" spans="1:30" ht="12.75">
      <c r="A40" s="5">
        <v>36</v>
      </c>
      <c r="B40" s="2" t="s">
        <v>187</v>
      </c>
      <c r="C40" s="6" t="s">
        <v>188</v>
      </c>
      <c r="D40" s="2" t="s">
        <v>189</v>
      </c>
      <c r="E40" s="2" t="s">
        <v>34</v>
      </c>
      <c r="F40" s="7">
        <v>45061</v>
      </c>
      <c r="G40" s="2"/>
      <c r="H40" s="7">
        <v>45061</v>
      </c>
      <c r="I40" s="5">
        <v>1</v>
      </c>
      <c r="J40" s="8">
        <v>50</v>
      </c>
      <c r="K40" s="8">
        <v>24486.27</v>
      </c>
      <c r="L40" s="8">
        <v>489.7254</v>
      </c>
      <c r="M40" s="8">
        <v>24486.27</v>
      </c>
      <c r="N40" s="8">
        <v>489.7254</v>
      </c>
      <c r="O40" s="9" t="s">
        <v>190</v>
      </c>
      <c r="P40" s="8">
        <v>0</v>
      </c>
      <c r="Q40" s="8">
        <v>0</v>
      </c>
      <c r="R40" s="2" t="s">
        <v>190</v>
      </c>
      <c r="S40" s="2" t="s">
        <v>191</v>
      </c>
      <c r="T40" s="10">
        <f>HYPERLINK("https://my.zakupki.prom.ua/cabinet/purchases/state_purchase/view/42587641")</f>
      </c>
      <c r="U40" s="2" t="s">
        <v>37</v>
      </c>
      <c r="V40" s="5">
        <v>0</v>
      </c>
      <c r="W40" s="2"/>
      <c r="X40" s="2" t="s">
        <v>192</v>
      </c>
      <c r="Y40" s="8">
        <v>24486.27</v>
      </c>
      <c r="Z40" s="2" t="s">
        <v>39</v>
      </c>
      <c r="AA40" s="2" t="s">
        <v>40</v>
      </c>
      <c r="AB40" s="2"/>
      <c r="AC40" s="2"/>
      <c r="AD40" s="2"/>
    </row>
    <row r="41" spans="1:30" ht="12.75">
      <c r="A41" s="5">
        <v>37</v>
      </c>
      <c r="B41" s="2" t="s">
        <v>193</v>
      </c>
      <c r="C41" s="6" t="s">
        <v>194</v>
      </c>
      <c r="D41" s="2" t="s">
        <v>195</v>
      </c>
      <c r="E41" s="2" t="s">
        <v>34</v>
      </c>
      <c r="F41" s="7">
        <v>45063</v>
      </c>
      <c r="G41" s="2"/>
      <c r="H41" s="7">
        <v>45063</v>
      </c>
      <c r="I41" s="5">
        <v>1</v>
      </c>
      <c r="J41" s="8">
        <v>1</v>
      </c>
      <c r="K41" s="8">
        <v>4490</v>
      </c>
      <c r="L41" s="8">
        <v>4490</v>
      </c>
      <c r="M41" s="8">
        <v>4490</v>
      </c>
      <c r="N41" s="8">
        <v>4490</v>
      </c>
      <c r="O41" s="9" t="s">
        <v>196</v>
      </c>
      <c r="P41" s="8">
        <v>0</v>
      </c>
      <c r="Q41" s="8">
        <v>0</v>
      </c>
      <c r="R41" s="2" t="s">
        <v>196</v>
      </c>
      <c r="S41" s="2" t="s">
        <v>197</v>
      </c>
      <c r="T41" s="10">
        <f>HYPERLINK("https://my.zakupki.prom.ua/cabinet/purchases/state_purchase/view/42649302")</f>
      </c>
      <c r="U41" s="2" t="s">
        <v>37</v>
      </c>
      <c r="V41" s="5">
        <v>0</v>
      </c>
      <c r="W41" s="2"/>
      <c r="X41" s="2" t="s">
        <v>198</v>
      </c>
      <c r="Y41" s="8">
        <v>4490</v>
      </c>
      <c r="Z41" s="2" t="s">
        <v>39</v>
      </c>
      <c r="AA41" s="2" t="s">
        <v>40</v>
      </c>
      <c r="AB41" s="2"/>
      <c r="AC41" s="2"/>
      <c r="AD41" s="2"/>
    </row>
    <row r="42" spans="1:30" ht="12.75">
      <c r="A42" s="5">
        <v>38</v>
      </c>
      <c r="B42" s="2" t="s">
        <v>199</v>
      </c>
      <c r="C42" s="6" t="s">
        <v>200</v>
      </c>
      <c r="D42" s="2" t="s">
        <v>201</v>
      </c>
      <c r="E42" s="2" t="s">
        <v>34</v>
      </c>
      <c r="F42" s="7">
        <v>45068</v>
      </c>
      <c r="G42" s="2"/>
      <c r="H42" s="7">
        <v>45068</v>
      </c>
      <c r="I42" s="5">
        <v>1</v>
      </c>
      <c r="J42" s="8">
        <v>2</v>
      </c>
      <c r="K42" s="8">
        <v>16600</v>
      </c>
      <c r="L42" s="8">
        <v>8300</v>
      </c>
      <c r="M42" s="8">
        <v>16600</v>
      </c>
      <c r="N42" s="8">
        <v>8300</v>
      </c>
      <c r="O42" s="9" t="s">
        <v>86</v>
      </c>
      <c r="P42" s="8">
        <v>0</v>
      </c>
      <c r="Q42" s="8">
        <v>0</v>
      </c>
      <c r="R42" s="2" t="s">
        <v>86</v>
      </c>
      <c r="S42" s="2" t="s">
        <v>87</v>
      </c>
      <c r="T42" s="10">
        <f>HYPERLINK("https://my.zakupki.prom.ua/cabinet/purchases/state_purchase/view/42737734")</f>
      </c>
      <c r="U42" s="2" t="s">
        <v>37</v>
      </c>
      <c r="V42" s="5">
        <v>0</v>
      </c>
      <c r="W42" s="2"/>
      <c r="X42" s="2" t="s">
        <v>202</v>
      </c>
      <c r="Y42" s="8">
        <v>16600</v>
      </c>
      <c r="Z42" s="2" t="s">
        <v>39</v>
      </c>
      <c r="AA42" s="2" t="s">
        <v>40</v>
      </c>
      <c r="AB42" s="2"/>
      <c r="AC42" s="2"/>
      <c r="AD42" s="2"/>
    </row>
    <row r="43" spans="1:30" ht="12.75">
      <c r="A43" s="5">
        <v>39</v>
      </c>
      <c r="B43" s="2" t="s">
        <v>203</v>
      </c>
      <c r="C43" s="6" t="s">
        <v>149</v>
      </c>
      <c r="D43" s="2" t="s">
        <v>150</v>
      </c>
      <c r="E43" s="2" t="s">
        <v>34</v>
      </c>
      <c r="F43" s="7">
        <v>45070</v>
      </c>
      <c r="G43" s="2"/>
      <c r="H43" s="7">
        <v>45070</v>
      </c>
      <c r="I43" s="5">
        <v>1</v>
      </c>
      <c r="J43" s="8">
        <v>2</v>
      </c>
      <c r="K43" s="8">
        <v>38490</v>
      </c>
      <c r="L43" s="8">
        <v>19245</v>
      </c>
      <c r="M43" s="8">
        <v>38490</v>
      </c>
      <c r="N43" s="8">
        <v>19245</v>
      </c>
      <c r="O43" s="9" t="s">
        <v>151</v>
      </c>
      <c r="P43" s="8">
        <v>0</v>
      </c>
      <c r="Q43" s="8">
        <v>0</v>
      </c>
      <c r="R43" s="2" t="s">
        <v>151</v>
      </c>
      <c r="S43" s="2" t="s">
        <v>152</v>
      </c>
      <c r="T43" s="10">
        <f>HYPERLINK("https://my.zakupki.prom.ua/cabinet/purchases/state_purchase/view/42795374")</f>
      </c>
      <c r="U43" s="2" t="s">
        <v>37</v>
      </c>
      <c r="V43" s="5">
        <v>0</v>
      </c>
      <c r="W43" s="2"/>
      <c r="X43" s="2" t="s">
        <v>204</v>
      </c>
      <c r="Y43" s="8">
        <v>38490</v>
      </c>
      <c r="Z43" s="2" t="s">
        <v>39</v>
      </c>
      <c r="AA43" s="2" t="s">
        <v>40</v>
      </c>
      <c r="AB43" s="2"/>
      <c r="AC43" s="2"/>
      <c r="AD43" s="2"/>
    </row>
    <row r="44" spans="1:30" ht="12.75">
      <c r="A44" s="5">
        <v>40</v>
      </c>
      <c r="B44" s="2" t="s">
        <v>205</v>
      </c>
      <c r="C44" s="6" t="s">
        <v>206</v>
      </c>
      <c r="D44" s="2" t="s">
        <v>91</v>
      </c>
      <c r="E44" s="2" t="s">
        <v>34</v>
      </c>
      <c r="F44" s="7">
        <v>45070</v>
      </c>
      <c r="G44" s="2"/>
      <c r="H44" s="7">
        <v>45070</v>
      </c>
      <c r="I44" s="5">
        <v>1</v>
      </c>
      <c r="J44" s="8">
        <v>2</v>
      </c>
      <c r="K44" s="8">
        <v>38808.19</v>
      </c>
      <c r="L44" s="8">
        <v>19404.095</v>
      </c>
      <c r="M44" s="8">
        <v>38808.19</v>
      </c>
      <c r="N44" s="8">
        <v>19404.095</v>
      </c>
      <c r="O44" s="9" t="s">
        <v>207</v>
      </c>
      <c r="P44" s="8">
        <v>0</v>
      </c>
      <c r="Q44" s="8">
        <v>0</v>
      </c>
      <c r="R44" s="2" t="s">
        <v>207</v>
      </c>
      <c r="S44" s="2" t="s">
        <v>208</v>
      </c>
      <c r="T44" s="10">
        <f>HYPERLINK("https://my.zakupki.prom.ua/cabinet/purchases/state_purchase/view/42796328")</f>
      </c>
      <c r="U44" s="2" t="s">
        <v>37</v>
      </c>
      <c r="V44" s="5">
        <v>0</v>
      </c>
      <c r="W44" s="2"/>
      <c r="X44" s="2" t="s">
        <v>209</v>
      </c>
      <c r="Y44" s="8">
        <v>38808.19</v>
      </c>
      <c r="Z44" s="2" t="s">
        <v>39</v>
      </c>
      <c r="AA44" s="2" t="s">
        <v>40</v>
      </c>
      <c r="AB44" s="2"/>
      <c r="AC44" s="2"/>
      <c r="AD44" s="2"/>
    </row>
    <row r="45" spans="1:30" ht="12.75">
      <c r="A45" s="5">
        <v>41</v>
      </c>
      <c r="B45" s="2" t="s">
        <v>210</v>
      </c>
      <c r="C45" s="6" t="s">
        <v>211</v>
      </c>
      <c r="D45" s="2" t="s">
        <v>212</v>
      </c>
      <c r="E45" s="2" t="s">
        <v>34</v>
      </c>
      <c r="F45" s="7">
        <v>45070</v>
      </c>
      <c r="G45" s="2"/>
      <c r="H45" s="7">
        <v>45070</v>
      </c>
      <c r="I45" s="5">
        <v>1</v>
      </c>
      <c r="J45" s="8">
        <v>1</v>
      </c>
      <c r="K45" s="8">
        <v>4014.12</v>
      </c>
      <c r="L45" s="8">
        <v>4014.12</v>
      </c>
      <c r="M45" s="8">
        <v>4014.12</v>
      </c>
      <c r="N45" s="8">
        <v>4014.12</v>
      </c>
      <c r="O45" s="9" t="s">
        <v>207</v>
      </c>
      <c r="P45" s="8">
        <v>0</v>
      </c>
      <c r="Q45" s="8">
        <v>0</v>
      </c>
      <c r="R45" s="2" t="s">
        <v>207</v>
      </c>
      <c r="S45" s="2" t="s">
        <v>208</v>
      </c>
      <c r="T45" s="10">
        <f>HYPERLINK("https://my.zakupki.prom.ua/cabinet/purchases/state_purchase/view/42796663")</f>
      </c>
      <c r="U45" s="2" t="s">
        <v>37</v>
      </c>
      <c r="V45" s="5">
        <v>0</v>
      </c>
      <c r="W45" s="2"/>
      <c r="X45" s="2" t="s">
        <v>213</v>
      </c>
      <c r="Y45" s="8">
        <v>4014.12</v>
      </c>
      <c r="Z45" s="2" t="s">
        <v>39</v>
      </c>
      <c r="AA45" s="2" t="s">
        <v>40</v>
      </c>
      <c r="AB45" s="2"/>
      <c r="AC45" s="2"/>
      <c r="AD45" s="2"/>
    </row>
    <row r="46" spans="1:30" ht="12.75">
      <c r="A46" s="5">
        <v>42</v>
      </c>
      <c r="B46" s="2" t="s">
        <v>214</v>
      </c>
      <c r="C46" s="6" t="s">
        <v>215</v>
      </c>
      <c r="D46" s="2" t="s">
        <v>212</v>
      </c>
      <c r="E46" s="2" t="s">
        <v>34</v>
      </c>
      <c r="F46" s="7">
        <v>45086</v>
      </c>
      <c r="G46" s="2"/>
      <c r="H46" s="7">
        <v>45086</v>
      </c>
      <c r="I46" s="5">
        <v>1</v>
      </c>
      <c r="J46" s="8">
        <v>15</v>
      </c>
      <c r="K46" s="8">
        <v>18000</v>
      </c>
      <c r="L46" s="8">
        <v>1200</v>
      </c>
      <c r="M46" s="8">
        <v>18000</v>
      </c>
      <c r="N46" s="8">
        <v>1200</v>
      </c>
      <c r="O46" s="9" t="s">
        <v>216</v>
      </c>
      <c r="P46" s="8">
        <v>0</v>
      </c>
      <c r="Q46" s="8">
        <v>0</v>
      </c>
      <c r="R46" s="2" t="s">
        <v>216</v>
      </c>
      <c r="S46" s="2" t="s">
        <v>217</v>
      </c>
      <c r="T46" s="10">
        <f>HYPERLINK("https://my.zakupki.prom.ua/cabinet/purchases/state_purchase/view/43190165")</f>
      </c>
      <c r="U46" s="2" t="s">
        <v>37</v>
      </c>
      <c r="V46" s="5">
        <v>0</v>
      </c>
      <c r="W46" s="2"/>
      <c r="X46" s="2" t="s">
        <v>218</v>
      </c>
      <c r="Y46" s="8">
        <v>18000</v>
      </c>
      <c r="Z46" s="2" t="s">
        <v>39</v>
      </c>
      <c r="AA46" s="2" t="s">
        <v>40</v>
      </c>
      <c r="AB46" s="2"/>
      <c r="AC46" s="2"/>
      <c r="AD46" s="2"/>
    </row>
    <row r="47" spans="1:30" ht="12.75">
      <c r="A47" s="5">
        <v>43</v>
      </c>
      <c r="B47" s="2" t="s">
        <v>219</v>
      </c>
      <c r="C47" s="6" t="s">
        <v>220</v>
      </c>
      <c r="D47" s="2" t="s">
        <v>221</v>
      </c>
      <c r="E47" s="2" t="s">
        <v>34</v>
      </c>
      <c r="F47" s="7">
        <v>45086</v>
      </c>
      <c r="G47" s="2"/>
      <c r="H47" s="7">
        <v>45086</v>
      </c>
      <c r="I47" s="5">
        <v>1</v>
      </c>
      <c r="J47" s="8">
        <v>30</v>
      </c>
      <c r="K47" s="8">
        <v>31715.4</v>
      </c>
      <c r="L47" s="8">
        <v>1057.18</v>
      </c>
      <c r="M47" s="8">
        <v>31715.4</v>
      </c>
      <c r="N47" s="8">
        <v>1057.18</v>
      </c>
      <c r="O47" s="9" t="s">
        <v>222</v>
      </c>
      <c r="P47" s="8">
        <v>0</v>
      </c>
      <c r="Q47" s="8">
        <v>0</v>
      </c>
      <c r="R47" s="2" t="s">
        <v>222</v>
      </c>
      <c r="S47" s="2" t="s">
        <v>223</v>
      </c>
      <c r="T47" s="10">
        <f>HYPERLINK("https://my.zakupki.prom.ua/cabinet/purchases/state_purchase/view/43190457")</f>
      </c>
      <c r="U47" s="2" t="s">
        <v>37</v>
      </c>
      <c r="V47" s="5">
        <v>0</v>
      </c>
      <c r="W47" s="2"/>
      <c r="X47" s="2" t="s">
        <v>224</v>
      </c>
      <c r="Y47" s="8">
        <v>31715.4</v>
      </c>
      <c r="Z47" s="2" t="s">
        <v>39</v>
      </c>
      <c r="AA47" s="2" t="s">
        <v>40</v>
      </c>
      <c r="AB47" s="2"/>
      <c r="AC47" s="2"/>
      <c r="AD47" s="2"/>
    </row>
    <row r="48" spans="1:30" ht="12.75">
      <c r="A48" s="5">
        <v>44</v>
      </c>
      <c r="B48" s="2" t="s">
        <v>225</v>
      </c>
      <c r="C48" s="6" t="s">
        <v>226</v>
      </c>
      <c r="D48" s="2" t="s">
        <v>227</v>
      </c>
      <c r="E48" s="2" t="s">
        <v>34</v>
      </c>
      <c r="F48" s="7">
        <v>45086</v>
      </c>
      <c r="G48" s="2"/>
      <c r="H48" s="7">
        <v>45086</v>
      </c>
      <c r="I48" s="5">
        <v>1</v>
      </c>
      <c r="J48" s="8">
        <v>166</v>
      </c>
      <c r="K48" s="8">
        <v>31448.69</v>
      </c>
      <c r="L48" s="8">
        <v>189.44993975903614</v>
      </c>
      <c r="M48" s="8">
        <v>31448.69</v>
      </c>
      <c r="N48" s="8">
        <v>189.44993975903614</v>
      </c>
      <c r="O48" s="9" t="s">
        <v>228</v>
      </c>
      <c r="P48" s="8">
        <v>0</v>
      </c>
      <c r="Q48" s="8">
        <v>0</v>
      </c>
      <c r="R48" s="2" t="s">
        <v>228</v>
      </c>
      <c r="S48" s="2" t="s">
        <v>229</v>
      </c>
      <c r="T48" s="10">
        <f>HYPERLINK("https://my.zakupki.prom.ua/cabinet/purchases/state_purchase/view/43191008")</f>
      </c>
      <c r="U48" s="2" t="s">
        <v>37</v>
      </c>
      <c r="V48" s="5">
        <v>0</v>
      </c>
      <c r="W48" s="2"/>
      <c r="X48" s="2" t="s">
        <v>230</v>
      </c>
      <c r="Y48" s="8">
        <v>31448.69</v>
      </c>
      <c r="Z48" s="2" t="s">
        <v>39</v>
      </c>
      <c r="AA48" s="2" t="s">
        <v>40</v>
      </c>
      <c r="AB48" s="2"/>
      <c r="AC48" s="2"/>
      <c r="AD48" s="2"/>
    </row>
    <row r="49" spans="1:30" ht="12.75">
      <c r="A49" s="5">
        <v>45</v>
      </c>
      <c r="B49" s="2" t="s">
        <v>231</v>
      </c>
      <c r="C49" s="6" t="s">
        <v>232</v>
      </c>
      <c r="D49" s="2" t="s">
        <v>233</v>
      </c>
      <c r="E49" s="2" t="s">
        <v>34</v>
      </c>
      <c r="F49" s="7">
        <v>45086</v>
      </c>
      <c r="G49" s="2"/>
      <c r="H49" s="7">
        <v>45086</v>
      </c>
      <c r="I49" s="5">
        <v>1</v>
      </c>
      <c r="J49" s="8">
        <v>1</v>
      </c>
      <c r="K49" s="8">
        <v>24475.92</v>
      </c>
      <c r="L49" s="8">
        <v>24475.92</v>
      </c>
      <c r="M49" s="8">
        <v>24475.92</v>
      </c>
      <c r="N49" s="8">
        <v>24475.92</v>
      </c>
      <c r="O49" s="9" t="s">
        <v>234</v>
      </c>
      <c r="P49" s="8">
        <v>0</v>
      </c>
      <c r="Q49" s="8">
        <v>0</v>
      </c>
      <c r="R49" s="2" t="s">
        <v>234</v>
      </c>
      <c r="S49" s="2" t="s">
        <v>235</v>
      </c>
      <c r="T49" s="10">
        <f>HYPERLINK("https://my.zakupki.prom.ua/cabinet/purchases/state_purchase/view/43191494")</f>
      </c>
      <c r="U49" s="2" t="s">
        <v>37</v>
      </c>
      <c r="V49" s="5">
        <v>0</v>
      </c>
      <c r="W49" s="2"/>
      <c r="X49" s="2" t="s">
        <v>236</v>
      </c>
      <c r="Y49" s="8">
        <v>24475.92</v>
      </c>
      <c r="Z49" s="2" t="s">
        <v>39</v>
      </c>
      <c r="AA49" s="2" t="s">
        <v>40</v>
      </c>
      <c r="AB49" s="2"/>
      <c r="AC49" s="2"/>
      <c r="AD49" s="2"/>
    </row>
    <row r="50" spans="1:30" ht="12.75">
      <c r="A50" s="5">
        <v>46</v>
      </c>
      <c r="B50" s="2" t="s">
        <v>237</v>
      </c>
      <c r="C50" s="6" t="s">
        <v>238</v>
      </c>
      <c r="D50" s="2" t="s">
        <v>233</v>
      </c>
      <c r="E50" s="2" t="s">
        <v>34</v>
      </c>
      <c r="F50" s="7">
        <v>45086</v>
      </c>
      <c r="G50" s="2"/>
      <c r="H50" s="7">
        <v>45086</v>
      </c>
      <c r="I50" s="5">
        <v>1</v>
      </c>
      <c r="J50" s="8">
        <v>1</v>
      </c>
      <c r="K50" s="8">
        <v>1520</v>
      </c>
      <c r="L50" s="8">
        <v>1520</v>
      </c>
      <c r="M50" s="8">
        <v>1520</v>
      </c>
      <c r="N50" s="8">
        <v>1520</v>
      </c>
      <c r="O50" s="9" t="s">
        <v>234</v>
      </c>
      <c r="P50" s="8">
        <v>0</v>
      </c>
      <c r="Q50" s="8">
        <v>0</v>
      </c>
      <c r="R50" s="2" t="s">
        <v>234</v>
      </c>
      <c r="S50" s="2" t="s">
        <v>235</v>
      </c>
      <c r="T50" s="10">
        <f>HYPERLINK("https://my.zakupki.prom.ua/cabinet/purchases/state_purchase/view/43191699")</f>
      </c>
      <c r="U50" s="2" t="s">
        <v>37</v>
      </c>
      <c r="V50" s="5">
        <v>0</v>
      </c>
      <c r="W50" s="2"/>
      <c r="X50" s="2" t="s">
        <v>239</v>
      </c>
      <c r="Y50" s="8">
        <v>1520</v>
      </c>
      <c r="Z50" s="2" t="s">
        <v>39</v>
      </c>
      <c r="AA50" s="2" t="s">
        <v>40</v>
      </c>
      <c r="AB50" s="2"/>
      <c r="AC50" s="2"/>
      <c r="AD50" s="2"/>
    </row>
    <row r="51" spans="1:30" ht="12.75">
      <c r="A51" s="5">
        <v>47</v>
      </c>
      <c r="B51" s="2" t="s">
        <v>240</v>
      </c>
      <c r="C51" s="6" t="s">
        <v>241</v>
      </c>
      <c r="D51" s="2" t="s">
        <v>242</v>
      </c>
      <c r="E51" s="2" t="s">
        <v>34</v>
      </c>
      <c r="F51" s="7">
        <v>45089</v>
      </c>
      <c r="G51" s="2"/>
      <c r="H51" s="7">
        <v>45089</v>
      </c>
      <c r="I51" s="5">
        <v>1</v>
      </c>
      <c r="J51" s="8">
        <v>9</v>
      </c>
      <c r="K51" s="8">
        <v>23415</v>
      </c>
      <c r="L51" s="8">
        <v>2601.6666666666665</v>
      </c>
      <c r="M51" s="8">
        <v>23415</v>
      </c>
      <c r="N51" s="8">
        <v>2601.6666666666665</v>
      </c>
      <c r="O51" s="9" t="s">
        <v>243</v>
      </c>
      <c r="P51" s="8">
        <v>0</v>
      </c>
      <c r="Q51" s="8">
        <v>0</v>
      </c>
      <c r="R51" s="2" t="s">
        <v>243</v>
      </c>
      <c r="S51" s="2" t="s">
        <v>244</v>
      </c>
      <c r="T51" s="10">
        <f>HYPERLINK("https://my.zakupki.prom.ua/cabinet/purchases/state_purchase/view/43211711")</f>
      </c>
      <c r="U51" s="2" t="s">
        <v>37</v>
      </c>
      <c r="V51" s="5">
        <v>0</v>
      </c>
      <c r="W51" s="2"/>
      <c r="X51" s="2" t="s">
        <v>245</v>
      </c>
      <c r="Y51" s="8">
        <v>23415</v>
      </c>
      <c r="Z51" s="2" t="s">
        <v>39</v>
      </c>
      <c r="AA51" s="2" t="s">
        <v>40</v>
      </c>
      <c r="AB51" s="2"/>
      <c r="AC51" s="2"/>
      <c r="AD51" s="2"/>
    </row>
    <row r="52" spans="1:30" ht="12.75">
      <c r="A52" s="5">
        <v>48</v>
      </c>
      <c r="B52" s="2" t="s">
        <v>246</v>
      </c>
      <c r="C52" s="6" t="s">
        <v>247</v>
      </c>
      <c r="D52" s="2" t="s">
        <v>144</v>
      </c>
      <c r="E52" s="2" t="s">
        <v>34</v>
      </c>
      <c r="F52" s="7">
        <v>45089</v>
      </c>
      <c r="G52" s="2"/>
      <c r="H52" s="7">
        <v>45089</v>
      </c>
      <c r="I52" s="5">
        <v>1</v>
      </c>
      <c r="J52" s="8">
        <v>3</v>
      </c>
      <c r="K52" s="8">
        <v>969</v>
      </c>
      <c r="L52" s="8">
        <v>323</v>
      </c>
      <c r="M52" s="8">
        <v>969</v>
      </c>
      <c r="N52" s="8">
        <v>323</v>
      </c>
      <c r="O52" s="9" t="s">
        <v>86</v>
      </c>
      <c r="P52" s="8">
        <v>0</v>
      </c>
      <c r="Q52" s="8">
        <v>0</v>
      </c>
      <c r="R52" s="2" t="s">
        <v>86</v>
      </c>
      <c r="S52" s="2" t="s">
        <v>87</v>
      </c>
      <c r="T52" s="10">
        <f>HYPERLINK("https://my.zakupki.prom.ua/cabinet/purchases/state_purchase/view/43212712")</f>
      </c>
      <c r="U52" s="2" t="s">
        <v>37</v>
      </c>
      <c r="V52" s="5">
        <v>0</v>
      </c>
      <c r="W52" s="2"/>
      <c r="X52" s="2" t="s">
        <v>248</v>
      </c>
      <c r="Y52" s="8">
        <v>969</v>
      </c>
      <c r="Z52" s="2" t="s">
        <v>39</v>
      </c>
      <c r="AA52" s="2" t="s">
        <v>40</v>
      </c>
      <c r="AB52" s="2"/>
      <c r="AC52" s="2"/>
      <c r="AD52" s="2"/>
    </row>
    <row r="53" spans="1:30" ht="12.75">
      <c r="A53" s="5">
        <v>49</v>
      </c>
      <c r="B53" s="2" t="s">
        <v>249</v>
      </c>
      <c r="C53" s="6" t="s">
        <v>250</v>
      </c>
      <c r="D53" s="2" t="s">
        <v>251</v>
      </c>
      <c r="E53" s="2" t="s">
        <v>34</v>
      </c>
      <c r="F53" s="7">
        <v>45089</v>
      </c>
      <c r="G53" s="2"/>
      <c r="H53" s="7">
        <v>45089</v>
      </c>
      <c r="I53" s="5">
        <v>1</v>
      </c>
      <c r="J53" s="8">
        <v>3</v>
      </c>
      <c r="K53" s="8">
        <v>67.2</v>
      </c>
      <c r="L53" s="8">
        <v>22.4</v>
      </c>
      <c r="M53" s="8">
        <v>67.2</v>
      </c>
      <c r="N53" s="8">
        <v>22.4</v>
      </c>
      <c r="O53" s="9" t="s">
        <v>86</v>
      </c>
      <c r="P53" s="8">
        <v>0</v>
      </c>
      <c r="Q53" s="8">
        <v>0</v>
      </c>
      <c r="R53" s="2" t="s">
        <v>86</v>
      </c>
      <c r="S53" s="2" t="s">
        <v>87</v>
      </c>
      <c r="T53" s="10">
        <f>HYPERLINK("https://my.zakupki.prom.ua/cabinet/purchases/state_purchase/view/43214329")</f>
      </c>
      <c r="U53" s="2" t="s">
        <v>37</v>
      </c>
      <c r="V53" s="5">
        <v>0</v>
      </c>
      <c r="W53" s="2"/>
      <c r="X53" s="2" t="s">
        <v>252</v>
      </c>
      <c r="Y53" s="8">
        <v>67.2</v>
      </c>
      <c r="Z53" s="2" t="s">
        <v>39</v>
      </c>
      <c r="AA53" s="2" t="s">
        <v>40</v>
      </c>
      <c r="AB53" s="2"/>
      <c r="AC53" s="2"/>
      <c r="AD53" s="2"/>
    </row>
    <row r="54" spans="1:30" ht="12.75">
      <c r="A54" s="5">
        <v>50</v>
      </c>
      <c r="B54" s="2" t="s">
        <v>253</v>
      </c>
      <c r="C54" s="6" t="s">
        <v>254</v>
      </c>
      <c r="D54" s="2" t="s">
        <v>125</v>
      </c>
      <c r="E54" s="2" t="s">
        <v>34</v>
      </c>
      <c r="F54" s="7">
        <v>45089</v>
      </c>
      <c r="G54" s="2"/>
      <c r="H54" s="7">
        <v>45089</v>
      </c>
      <c r="I54" s="5">
        <v>1</v>
      </c>
      <c r="J54" s="8">
        <v>58</v>
      </c>
      <c r="K54" s="8">
        <v>2151</v>
      </c>
      <c r="L54" s="8">
        <v>37.08620689655172</v>
      </c>
      <c r="M54" s="8">
        <v>2151</v>
      </c>
      <c r="N54" s="8">
        <v>37.08620689655172</v>
      </c>
      <c r="O54" s="9" t="s">
        <v>86</v>
      </c>
      <c r="P54" s="8">
        <v>0</v>
      </c>
      <c r="Q54" s="8">
        <v>0</v>
      </c>
      <c r="R54" s="2" t="s">
        <v>86</v>
      </c>
      <c r="S54" s="2" t="s">
        <v>87</v>
      </c>
      <c r="T54" s="10">
        <f>HYPERLINK("https://my.zakupki.prom.ua/cabinet/purchases/state_purchase/view/43214832")</f>
      </c>
      <c r="U54" s="2" t="s">
        <v>37</v>
      </c>
      <c r="V54" s="5">
        <v>0</v>
      </c>
      <c r="W54" s="2"/>
      <c r="X54" s="2" t="s">
        <v>248</v>
      </c>
      <c r="Y54" s="8">
        <v>2151</v>
      </c>
      <c r="Z54" s="2" t="s">
        <v>39</v>
      </c>
      <c r="AA54" s="2" t="s">
        <v>40</v>
      </c>
      <c r="AB54" s="2"/>
      <c r="AC54" s="2"/>
      <c r="AD54" s="2"/>
    </row>
    <row r="55" spans="1:30" ht="12.75">
      <c r="A55" s="5">
        <v>51</v>
      </c>
      <c r="B55" s="2" t="s">
        <v>255</v>
      </c>
      <c r="C55" s="6" t="s">
        <v>256</v>
      </c>
      <c r="D55" s="2" t="s">
        <v>257</v>
      </c>
      <c r="E55" s="2" t="s">
        <v>34</v>
      </c>
      <c r="F55" s="7">
        <v>45089</v>
      </c>
      <c r="G55" s="2"/>
      <c r="H55" s="7">
        <v>45089</v>
      </c>
      <c r="I55" s="5">
        <v>1</v>
      </c>
      <c r="J55" s="8">
        <v>4</v>
      </c>
      <c r="K55" s="8">
        <v>312</v>
      </c>
      <c r="L55" s="8">
        <v>78</v>
      </c>
      <c r="M55" s="8">
        <v>312</v>
      </c>
      <c r="N55" s="8">
        <v>78</v>
      </c>
      <c r="O55" s="9" t="s">
        <v>86</v>
      </c>
      <c r="P55" s="8">
        <v>0</v>
      </c>
      <c r="Q55" s="8">
        <v>0</v>
      </c>
      <c r="R55" s="2" t="s">
        <v>86</v>
      </c>
      <c r="S55" s="2" t="s">
        <v>87</v>
      </c>
      <c r="T55" s="10">
        <f>HYPERLINK("https://my.zakupki.prom.ua/cabinet/purchases/state_purchase/view/43215201")</f>
      </c>
      <c r="U55" s="2" t="s">
        <v>37</v>
      </c>
      <c r="V55" s="5">
        <v>0</v>
      </c>
      <c r="W55" s="2"/>
      <c r="X55" s="2" t="s">
        <v>258</v>
      </c>
      <c r="Y55" s="8">
        <v>312</v>
      </c>
      <c r="Z55" s="2" t="s">
        <v>39</v>
      </c>
      <c r="AA55" s="2" t="s">
        <v>40</v>
      </c>
      <c r="AB55" s="2"/>
      <c r="AC55" s="2"/>
      <c r="AD55" s="2"/>
    </row>
    <row r="56" spans="1:30" ht="12.75">
      <c r="A56" s="5">
        <v>52</v>
      </c>
      <c r="B56" s="2" t="s">
        <v>259</v>
      </c>
      <c r="C56" s="6" t="s">
        <v>260</v>
      </c>
      <c r="D56" s="2" t="s">
        <v>201</v>
      </c>
      <c r="E56" s="2" t="s">
        <v>34</v>
      </c>
      <c r="F56" s="7">
        <v>45089</v>
      </c>
      <c r="G56" s="2"/>
      <c r="H56" s="7">
        <v>45089</v>
      </c>
      <c r="I56" s="5">
        <v>1</v>
      </c>
      <c r="J56" s="8">
        <v>2</v>
      </c>
      <c r="K56" s="8">
        <v>11040</v>
      </c>
      <c r="L56" s="8">
        <v>5520</v>
      </c>
      <c r="M56" s="8">
        <v>11040</v>
      </c>
      <c r="N56" s="8">
        <v>5520</v>
      </c>
      <c r="O56" s="9" t="s">
        <v>86</v>
      </c>
      <c r="P56" s="8">
        <v>0</v>
      </c>
      <c r="Q56" s="8">
        <v>0</v>
      </c>
      <c r="R56" s="2" t="s">
        <v>86</v>
      </c>
      <c r="S56" s="2" t="s">
        <v>87</v>
      </c>
      <c r="T56" s="10">
        <f>HYPERLINK("https://my.zakupki.prom.ua/cabinet/purchases/state_purchase/view/43215369")</f>
      </c>
      <c r="U56" s="2" t="s">
        <v>37</v>
      </c>
      <c r="V56" s="5">
        <v>0</v>
      </c>
      <c r="W56" s="2"/>
      <c r="X56" s="2" t="s">
        <v>248</v>
      </c>
      <c r="Y56" s="8">
        <v>11040</v>
      </c>
      <c r="Z56" s="2" t="s">
        <v>39</v>
      </c>
      <c r="AA56" s="2" t="s">
        <v>40</v>
      </c>
      <c r="AB56" s="2"/>
      <c r="AC56" s="2"/>
      <c r="AD56" s="2"/>
    </row>
    <row r="57" spans="1:30" ht="12.75">
      <c r="A57" s="5">
        <v>53</v>
      </c>
      <c r="B57" s="2" t="s">
        <v>261</v>
      </c>
      <c r="C57" s="6" t="s">
        <v>262</v>
      </c>
      <c r="D57" s="2" t="s">
        <v>263</v>
      </c>
      <c r="E57" s="2" t="s">
        <v>34</v>
      </c>
      <c r="F57" s="7">
        <v>45089</v>
      </c>
      <c r="G57" s="2"/>
      <c r="H57" s="7">
        <v>45089</v>
      </c>
      <c r="I57" s="5">
        <v>1</v>
      </c>
      <c r="J57" s="8">
        <v>3.5</v>
      </c>
      <c r="K57" s="8">
        <v>378</v>
      </c>
      <c r="L57" s="8">
        <v>108</v>
      </c>
      <c r="M57" s="8">
        <v>378</v>
      </c>
      <c r="N57" s="8">
        <v>108</v>
      </c>
      <c r="O57" s="9" t="s">
        <v>86</v>
      </c>
      <c r="P57" s="8">
        <v>0</v>
      </c>
      <c r="Q57" s="8">
        <v>0</v>
      </c>
      <c r="R57" s="2" t="s">
        <v>86</v>
      </c>
      <c r="S57" s="2" t="s">
        <v>87</v>
      </c>
      <c r="T57" s="10">
        <f>HYPERLINK("https://my.zakupki.prom.ua/cabinet/purchases/state_purchase/view/43216962")</f>
      </c>
      <c r="U57" s="2" t="s">
        <v>37</v>
      </c>
      <c r="V57" s="5">
        <v>0</v>
      </c>
      <c r="W57" s="2"/>
      <c r="X57" s="2" t="s">
        <v>248</v>
      </c>
      <c r="Y57" s="8">
        <v>378</v>
      </c>
      <c r="Z57" s="2" t="s">
        <v>39</v>
      </c>
      <c r="AA57" s="2" t="s">
        <v>40</v>
      </c>
      <c r="AB57" s="2"/>
      <c r="AC57" s="2"/>
      <c r="AD57" s="2"/>
    </row>
    <row r="58" spans="1:30" ht="12.75">
      <c r="A58" s="5">
        <v>54</v>
      </c>
      <c r="B58" s="2" t="s">
        <v>264</v>
      </c>
      <c r="C58" s="6" t="s">
        <v>265</v>
      </c>
      <c r="D58" s="2" t="s">
        <v>266</v>
      </c>
      <c r="E58" s="2" t="s">
        <v>34</v>
      </c>
      <c r="F58" s="7">
        <v>45089</v>
      </c>
      <c r="G58" s="2"/>
      <c r="H58" s="7">
        <v>45089</v>
      </c>
      <c r="I58" s="5">
        <v>1</v>
      </c>
      <c r="J58" s="8">
        <v>328</v>
      </c>
      <c r="K58" s="8">
        <v>764.5</v>
      </c>
      <c r="L58" s="8">
        <v>2.330792682926829</v>
      </c>
      <c r="M58" s="8">
        <v>764.5</v>
      </c>
      <c r="N58" s="8">
        <v>2.330792682926829</v>
      </c>
      <c r="O58" s="9" t="s">
        <v>86</v>
      </c>
      <c r="P58" s="8">
        <v>0</v>
      </c>
      <c r="Q58" s="8">
        <v>0</v>
      </c>
      <c r="R58" s="2" t="s">
        <v>86</v>
      </c>
      <c r="S58" s="2" t="s">
        <v>87</v>
      </c>
      <c r="T58" s="10">
        <f>HYPERLINK("https://my.zakupki.prom.ua/cabinet/purchases/state_purchase/view/43217602")</f>
      </c>
      <c r="U58" s="2" t="s">
        <v>37</v>
      </c>
      <c r="V58" s="5">
        <v>0</v>
      </c>
      <c r="W58" s="2"/>
      <c r="X58" s="2" t="s">
        <v>258</v>
      </c>
      <c r="Y58" s="8">
        <v>764.5</v>
      </c>
      <c r="Z58" s="2" t="s">
        <v>39</v>
      </c>
      <c r="AA58" s="2" t="s">
        <v>40</v>
      </c>
      <c r="AB58" s="2"/>
      <c r="AC58" s="2"/>
      <c r="AD58" s="2"/>
    </row>
    <row r="59" spans="1:30" ht="12.75">
      <c r="A59" s="5">
        <v>55</v>
      </c>
      <c r="B59" s="2" t="s">
        <v>267</v>
      </c>
      <c r="C59" s="6" t="s">
        <v>268</v>
      </c>
      <c r="D59" s="2" t="s">
        <v>269</v>
      </c>
      <c r="E59" s="2" t="s">
        <v>34</v>
      </c>
      <c r="F59" s="7">
        <v>45089</v>
      </c>
      <c r="G59" s="2"/>
      <c r="H59" s="7">
        <v>45089</v>
      </c>
      <c r="I59" s="5">
        <v>1</v>
      </c>
      <c r="J59" s="8">
        <v>13</v>
      </c>
      <c r="K59" s="8">
        <v>831</v>
      </c>
      <c r="L59" s="8">
        <v>63.92307692307692</v>
      </c>
      <c r="M59" s="8">
        <v>831</v>
      </c>
      <c r="N59" s="8">
        <v>63.92307692307692</v>
      </c>
      <c r="O59" s="9" t="s">
        <v>86</v>
      </c>
      <c r="P59" s="8">
        <v>0</v>
      </c>
      <c r="Q59" s="8">
        <v>0</v>
      </c>
      <c r="R59" s="2" t="s">
        <v>86</v>
      </c>
      <c r="S59" s="2" t="s">
        <v>87</v>
      </c>
      <c r="T59" s="10">
        <f>HYPERLINK("https://my.zakupki.prom.ua/cabinet/purchases/state_purchase/view/43218309")</f>
      </c>
      <c r="U59" s="2" t="s">
        <v>37</v>
      </c>
      <c r="V59" s="5">
        <v>0</v>
      </c>
      <c r="W59" s="2"/>
      <c r="X59" s="2" t="s">
        <v>248</v>
      </c>
      <c r="Y59" s="8">
        <v>831</v>
      </c>
      <c r="Z59" s="2" t="s">
        <v>39</v>
      </c>
      <c r="AA59" s="2" t="s">
        <v>40</v>
      </c>
      <c r="AB59" s="2"/>
      <c r="AC59" s="2"/>
      <c r="AD59" s="2"/>
    </row>
    <row r="60" spans="1:30" ht="12.75">
      <c r="A60" s="5">
        <v>56</v>
      </c>
      <c r="B60" s="2" t="s">
        <v>270</v>
      </c>
      <c r="C60" s="6" t="s">
        <v>271</v>
      </c>
      <c r="D60" s="2" t="s">
        <v>272</v>
      </c>
      <c r="E60" s="2" t="s">
        <v>34</v>
      </c>
      <c r="F60" s="7">
        <v>45089</v>
      </c>
      <c r="G60" s="2"/>
      <c r="H60" s="7">
        <v>45089</v>
      </c>
      <c r="I60" s="5">
        <v>1</v>
      </c>
      <c r="J60" s="8">
        <v>3</v>
      </c>
      <c r="K60" s="8">
        <v>396</v>
      </c>
      <c r="L60" s="8">
        <v>132</v>
      </c>
      <c r="M60" s="8">
        <v>396</v>
      </c>
      <c r="N60" s="8">
        <v>132</v>
      </c>
      <c r="O60" s="9" t="s">
        <v>86</v>
      </c>
      <c r="P60" s="8">
        <v>0</v>
      </c>
      <c r="Q60" s="8">
        <v>0</v>
      </c>
      <c r="R60" s="2" t="s">
        <v>86</v>
      </c>
      <c r="S60" s="2" t="s">
        <v>87</v>
      </c>
      <c r="T60" s="10">
        <f>HYPERLINK("https://my.zakupki.prom.ua/cabinet/purchases/state_purchase/view/43218532")</f>
      </c>
      <c r="U60" s="2" t="s">
        <v>37</v>
      </c>
      <c r="V60" s="5">
        <v>0</v>
      </c>
      <c r="W60" s="2"/>
      <c r="X60" s="2" t="s">
        <v>248</v>
      </c>
      <c r="Y60" s="8">
        <v>396</v>
      </c>
      <c r="Z60" s="2" t="s">
        <v>39</v>
      </c>
      <c r="AA60" s="2" t="s">
        <v>40</v>
      </c>
      <c r="AB60" s="2"/>
      <c r="AC60" s="2"/>
      <c r="AD60" s="2"/>
    </row>
    <row r="61" spans="1:30" ht="12.75">
      <c r="A61" s="5">
        <v>57</v>
      </c>
      <c r="B61" s="2" t="s">
        <v>273</v>
      </c>
      <c r="C61" s="6" t="s">
        <v>274</v>
      </c>
      <c r="D61" s="2" t="s">
        <v>275</v>
      </c>
      <c r="E61" s="2" t="s">
        <v>34</v>
      </c>
      <c r="F61" s="7">
        <v>45089</v>
      </c>
      <c r="G61" s="2"/>
      <c r="H61" s="7">
        <v>45089</v>
      </c>
      <c r="I61" s="5">
        <v>1</v>
      </c>
      <c r="J61" s="8">
        <v>11</v>
      </c>
      <c r="K61" s="8">
        <v>456</v>
      </c>
      <c r="L61" s="8">
        <v>41.45454545454545</v>
      </c>
      <c r="M61" s="8">
        <v>456</v>
      </c>
      <c r="N61" s="8">
        <v>41.45454545454545</v>
      </c>
      <c r="O61" s="9" t="s">
        <v>86</v>
      </c>
      <c r="P61" s="8">
        <v>0</v>
      </c>
      <c r="Q61" s="8">
        <v>0</v>
      </c>
      <c r="R61" s="2" t="s">
        <v>86</v>
      </c>
      <c r="S61" s="2" t="s">
        <v>87</v>
      </c>
      <c r="T61" s="10">
        <f>HYPERLINK("https://my.zakupki.prom.ua/cabinet/purchases/state_purchase/view/43218962")</f>
      </c>
      <c r="U61" s="2" t="s">
        <v>37</v>
      </c>
      <c r="V61" s="5">
        <v>0</v>
      </c>
      <c r="W61" s="2"/>
      <c r="X61" s="2" t="s">
        <v>258</v>
      </c>
      <c r="Y61" s="8">
        <v>456</v>
      </c>
      <c r="Z61" s="2" t="s">
        <v>39</v>
      </c>
      <c r="AA61" s="2" t="s">
        <v>40</v>
      </c>
      <c r="AB61" s="2"/>
      <c r="AC61" s="2"/>
      <c r="AD61" s="2"/>
    </row>
    <row r="62" spans="1:30" ht="12.75">
      <c r="A62" s="5">
        <v>58</v>
      </c>
      <c r="B62" s="2" t="s">
        <v>276</v>
      </c>
      <c r="C62" s="6" t="s">
        <v>277</v>
      </c>
      <c r="D62" s="2" t="s">
        <v>278</v>
      </c>
      <c r="E62" s="2" t="s">
        <v>34</v>
      </c>
      <c r="F62" s="7">
        <v>45089</v>
      </c>
      <c r="G62" s="2"/>
      <c r="H62" s="7">
        <v>45089</v>
      </c>
      <c r="I62" s="5">
        <v>1</v>
      </c>
      <c r="J62" s="8">
        <v>2</v>
      </c>
      <c r="K62" s="8">
        <v>51</v>
      </c>
      <c r="L62" s="8">
        <v>25.5</v>
      </c>
      <c r="M62" s="8">
        <v>51</v>
      </c>
      <c r="N62" s="8">
        <v>25.5</v>
      </c>
      <c r="O62" s="9" t="s">
        <v>86</v>
      </c>
      <c r="P62" s="8">
        <v>0</v>
      </c>
      <c r="Q62" s="8">
        <v>0</v>
      </c>
      <c r="R62" s="2" t="s">
        <v>86</v>
      </c>
      <c r="S62" s="2" t="s">
        <v>87</v>
      </c>
      <c r="T62" s="10">
        <f>HYPERLINK("https://my.zakupki.prom.ua/cabinet/purchases/state_purchase/view/43219792")</f>
      </c>
      <c r="U62" s="2" t="s">
        <v>37</v>
      </c>
      <c r="V62" s="5">
        <v>0</v>
      </c>
      <c r="W62" s="2"/>
      <c r="X62" s="2" t="s">
        <v>279</v>
      </c>
      <c r="Y62" s="8">
        <v>51</v>
      </c>
      <c r="Z62" s="2" t="s">
        <v>39</v>
      </c>
      <c r="AA62" s="2" t="s">
        <v>40</v>
      </c>
      <c r="AB62" s="2"/>
      <c r="AC62" s="2"/>
      <c r="AD62" s="2"/>
    </row>
    <row r="63" spans="1:30" ht="12.75">
      <c r="A63" s="5">
        <v>59</v>
      </c>
      <c r="B63" s="2" t="s">
        <v>280</v>
      </c>
      <c r="C63" s="6" t="s">
        <v>281</v>
      </c>
      <c r="D63" s="2" t="s">
        <v>97</v>
      </c>
      <c r="E63" s="2" t="s">
        <v>34</v>
      </c>
      <c r="F63" s="7">
        <v>45089</v>
      </c>
      <c r="G63" s="2"/>
      <c r="H63" s="7">
        <v>45089</v>
      </c>
      <c r="I63" s="5">
        <v>1</v>
      </c>
      <c r="J63" s="8">
        <v>1</v>
      </c>
      <c r="K63" s="8">
        <v>780</v>
      </c>
      <c r="L63" s="8">
        <v>780</v>
      </c>
      <c r="M63" s="8">
        <v>780</v>
      </c>
      <c r="N63" s="8">
        <v>780</v>
      </c>
      <c r="O63" s="9" t="s">
        <v>86</v>
      </c>
      <c r="P63" s="8">
        <v>0</v>
      </c>
      <c r="Q63" s="8">
        <v>0</v>
      </c>
      <c r="R63" s="2" t="s">
        <v>86</v>
      </c>
      <c r="S63" s="2" t="s">
        <v>87</v>
      </c>
      <c r="T63" s="10">
        <f>HYPERLINK("https://my.zakupki.prom.ua/cabinet/purchases/state_purchase/view/43220216")</f>
      </c>
      <c r="U63" s="2" t="s">
        <v>37</v>
      </c>
      <c r="V63" s="5">
        <v>0</v>
      </c>
      <c r="W63" s="2"/>
      <c r="X63" s="2" t="s">
        <v>282</v>
      </c>
      <c r="Y63" s="8">
        <v>780</v>
      </c>
      <c r="Z63" s="2" t="s">
        <v>39</v>
      </c>
      <c r="AA63" s="2" t="s">
        <v>40</v>
      </c>
      <c r="AB63" s="2"/>
      <c r="AC63" s="2"/>
      <c r="AD63" s="2"/>
    </row>
    <row r="64" spans="1:30" ht="12.75">
      <c r="A64" s="5">
        <v>60</v>
      </c>
      <c r="B64" s="2" t="s">
        <v>283</v>
      </c>
      <c r="C64" s="6" t="s">
        <v>284</v>
      </c>
      <c r="D64" s="2" t="s">
        <v>285</v>
      </c>
      <c r="E64" s="2" t="s">
        <v>34</v>
      </c>
      <c r="F64" s="7">
        <v>45089</v>
      </c>
      <c r="G64" s="2"/>
      <c r="H64" s="7">
        <v>45089</v>
      </c>
      <c r="I64" s="5">
        <v>1</v>
      </c>
      <c r="J64" s="8">
        <v>12</v>
      </c>
      <c r="K64" s="8">
        <v>9130</v>
      </c>
      <c r="L64" s="8">
        <v>760.8333333333334</v>
      </c>
      <c r="M64" s="8">
        <v>9130</v>
      </c>
      <c r="N64" s="8">
        <v>760.8333333333334</v>
      </c>
      <c r="O64" s="9" t="s">
        <v>86</v>
      </c>
      <c r="P64" s="8">
        <v>0</v>
      </c>
      <c r="Q64" s="8">
        <v>0</v>
      </c>
      <c r="R64" s="2" t="s">
        <v>86</v>
      </c>
      <c r="S64" s="2" t="s">
        <v>87</v>
      </c>
      <c r="T64" s="10">
        <f>HYPERLINK("https://my.zakupki.prom.ua/cabinet/purchases/state_purchase/view/43224013")</f>
      </c>
      <c r="U64" s="2" t="s">
        <v>37</v>
      </c>
      <c r="V64" s="5">
        <v>0</v>
      </c>
      <c r="W64" s="2"/>
      <c r="X64" s="2" t="s">
        <v>286</v>
      </c>
      <c r="Y64" s="8">
        <v>9130</v>
      </c>
      <c r="Z64" s="2" t="s">
        <v>39</v>
      </c>
      <c r="AA64" s="2" t="s">
        <v>40</v>
      </c>
      <c r="AB64" s="2"/>
      <c r="AC64" s="2"/>
      <c r="AD64" s="2"/>
    </row>
    <row r="65" spans="1:30" ht="12.75">
      <c r="A65" s="5">
        <v>61</v>
      </c>
      <c r="B65" s="2" t="s">
        <v>287</v>
      </c>
      <c r="C65" s="6" t="s">
        <v>288</v>
      </c>
      <c r="D65" s="2" t="s">
        <v>289</v>
      </c>
      <c r="E65" s="2" t="s">
        <v>34</v>
      </c>
      <c r="F65" s="7">
        <v>45089</v>
      </c>
      <c r="G65" s="2"/>
      <c r="H65" s="7">
        <v>45089</v>
      </c>
      <c r="I65" s="5">
        <v>1</v>
      </c>
      <c r="J65" s="8">
        <v>8</v>
      </c>
      <c r="K65" s="8">
        <v>953</v>
      </c>
      <c r="L65" s="8">
        <v>119.125</v>
      </c>
      <c r="M65" s="8">
        <v>953</v>
      </c>
      <c r="N65" s="8">
        <v>119.125</v>
      </c>
      <c r="O65" s="9" t="s">
        <v>86</v>
      </c>
      <c r="P65" s="8">
        <v>0</v>
      </c>
      <c r="Q65" s="8">
        <v>0</v>
      </c>
      <c r="R65" s="2" t="s">
        <v>86</v>
      </c>
      <c r="S65" s="2" t="s">
        <v>87</v>
      </c>
      <c r="T65" s="10">
        <f>HYPERLINK("https://my.zakupki.prom.ua/cabinet/purchases/state_purchase/view/43224290")</f>
      </c>
      <c r="U65" s="2" t="s">
        <v>37</v>
      </c>
      <c r="V65" s="5">
        <v>0</v>
      </c>
      <c r="W65" s="2"/>
      <c r="X65" s="2" t="s">
        <v>286</v>
      </c>
      <c r="Y65" s="8">
        <v>953</v>
      </c>
      <c r="Z65" s="2" t="s">
        <v>39</v>
      </c>
      <c r="AA65" s="2" t="s">
        <v>40</v>
      </c>
      <c r="AB65" s="2"/>
      <c r="AC65" s="2"/>
      <c r="AD65" s="2"/>
    </row>
    <row r="66" spans="1:30" ht="12.75">
      <c r="A66" s="5">
        <v>62</v>
      </c>
      <c r="B66" s="2" t="s">
        <v>290</v>
      </c>
      <c r="C66" s="6" t="s">
        <v>291</v>
      </c>
      <c r="D66" s="2" t="s">
        <v>292</v>
      </c>
      <c r="E66" s="2" t="s">
        <v>34</v>
      </c>
      <c r="F66" s="7">
        <v>45089</v>
      </c>
      <c r="G66" s="2"/>
      <c r="H66" s="7">
        <v>45089</v>
      </c>
      <c r="I66" s="5">
        <v>1</v>
      </c>
      <c r="J66" s="8">
        <v>1</v>
      </c>
      <c r="K66" s="8">
        <v>105</v>
      </c>
      <c r="L66" s="8">
        <v>105</v>
      </c>
      <c r="M66" s="8">
        <v>105</v>
      </c>
      <c r="N66" s="8">
        <v>105</v>
      </c>
      <c r="O66" s="9" t="s">
        <v>86</v>
      </c>
      <c r="P66" s="8">
        <v>0</v>
      </c>
      <c r="Q66" s="8">
        <v>0</v>
      </c>
      <c r="R66" s="2" t="s">
        <v>86</v>
      </c>
      <c r="S66" s="2" t="s">
        <v>87</v>
      </c>
      <c r="T66" s="10">
        <f>HYPERLINK("https://my.zakupki.prom.ua/cabinet/purchases/state_purchase/view/43224372")</f>
      </c>
      <c r="U66" s="2" t="s">
        <v>37</v>
      </c>
      <c r="V66" s="5">
        <v>0</v>
      </c>
      <c r="W66" s="2"/>
      <c r="X66" s="2" t="s">
        <v>293</v>
      </c>
      <c r="Y66" s="8">
        <v>105</v>
      </c>
      <c r="Z66" s="2" t="s">
        <v>39</v>
      </c>
      <c r="AA66" s="2" t="s">
        <v>40</v>
      </c>
      <c r="AB66" s="2"/>
      <c r="AC66" s="2"/>
      <c r="AD66" s="2"/>
    </row>
    <row r="67" spans="1:30" ht="12.75">
      <c r="A67" s="5">
        <v>63</v>
      </c>
      <c r="B67" s="2" t="s">
        <v>294</v>
      </c>
      <c r="C67" s="6" t="s">
        <v>295</v>
      </c>
      <c r="D67" s="2" t="s">
        <v>278</v>
      </c>
      <c r="E67" s="2" t="s">
        <v>34</v>
      </c>
      <c r="F67" s="7">
        <v>45089</v>
      </c>
      <c r="G67" s="2"/>
      <c r="H67" s="7">
        <v>45089</v>
      </c>
      <c r="I67" s="5">
        <v>1</v>
      </c>
      <c r="J67" s="8">
        <v>2</v>
      </c>
      <c r="K67" s="8">
        <v>238</v>
      </c>
      <c r="L67" s="8">
        <v>119</v>
      </c>
      <c r="M67" s="8">
        <v>238</v>
      </c>
      <c r="N67" s="8">
        <v>119</v>
      </c>
      <c r="O67" s="9" t="s">
        <v>86</v>
      </c>
      <c r="P67" s="8">
        <v>0</v>
      </c>
      <c r="Q67" s="8">
        <v>0</v>
      </c>
      <c r="R67" s="2" t="s">
        <v>86</v>
      </c>
      <c r="S67" s="2" t="s">
        <v>87</v>
      </c>
      <c r="T67" s="10">
        <f>HYPERLINK("https://my.zakupki.prom.ua/cabinet/purchases/state_purchase/view/43224774")</f>
      </c>
      <c r="U67" s="2" t="s">
        <v>37</v>
      </c>
      <c r="V67" s="5">
        <v>0</v>
      </c>
      <c r="W67" s="2"/>
      <c r="X67" s="2" t="s">
        <v>293</v>
      </c>
      <c r="Y67" s="8">
        <v>238</v>
      </c>
      <c r="Z67" s="2" t="s">
        <v>39</v>
      </c>
      <c r="AA67" s="2" t="s">
        <v>40</v>
      </c>
      <c r="AB67" s="2"/>
      <c r="AC67" s="2"/>
      <c r="AD67" s="2"/>
    </row>
    <row r="68" spans="1:30" ht="12.75">
      <c r="A68" s="5">
        <v>64</v>
      </c>
      <c r="B68" s="2" t="s">
        <v>296</v>
      </c>
      <c r="C68" s="6" t="s">
        <v>297</v>
      </c>
      <c r="D68" s="2" t="s">
        <v>91</v>
      </c>
      <c r="E68" s="2" t="s">
        <v>34</v>
      </c>
      <c r="F68" s="7">
        <v>45089</v>
      </c>
      <c r="G68" s="2"/>
      <c r="H68" s="7">
        <v>45089</v>
      </c>
      <c r="I68" s="5">
        <v>1</v>
      </c>
      <c r="J68" s="8">
        <v>8</v>
      </c>
      <c r="K68" s="8">
        <v>135</v>
      </c>
      <c r="L68" s="8">
        <v>16.875</v>
      </c>
      <c r="M68" s="8">
        <v>135</v>
      </c>
      <c r="N68" s="8">
        <v>16.875</v>
      </c>
      <c r="O68" s="9" t="s">
        <v>86</v>
      </c>
      <c r="P68" s="8">
        <v>0</v>
      </c>
      <c r="Q68" s="8">
        <v>0</v>
      </c>
      <c r="R68" s="2" t="s">
        <v>86</v>
      </c>
      <c r="S68" s="2" t="s">
        <v>87</v>
      </c>
      <c r="T68" s="10">
        <f>HYPERLINK("https://my.zakupki.prom.ua/cabinet/purchases/state_purchase/view/43225497")</f>
      </c>
      <c r="U68" s="2" t="s">
        <v>37</v>
      </c>
      <c r="V68" s="5">
        <v>0</v>
      </c>
      <c r="W68" s="2"/>
      <c r="X68" s="2" t="s">
        <v>293</v>
      </c>
      <c r="Y68" s="8">
        <v>135</v>
      </c>
      <c r="Z68" s="2" t="s">
        <v>39</v>
      </c>
      <c r="AA68" s="2" t="s">
        <v>40</v>
      </c>
      <c r="AB68" s="2"/>
      <c r="AC68" s="2"/>
      <c r="AD68" s="2"/>
    </row>
    <row r="69" spans="1:30" ht="12.75">
      <c r="A69" s="5">
        <v>65</v>
      </c>
      <c r="B69" s="2" t="s">
        <v>298</v>
      </c>
      <c r="C69" s="6" t="s">
        <v>299</v>
      </c>
      <c r="D69" s="2" t="s">
        <v>300</v>
      </c>
      <c r="E69" s="2" t="s">
        <v>34</v>
      </c>
      <c r="F69" s="7">
        <v>45089</v>
      </c>
      <c r="G69" s="2"/>
      <c r="H69" s="7">
        <v>45089</v>
      </c>
      <c r="I69" s="5">
        <v>1</v>
      </c>
      <c r="J69" s="8">
        <v>13</v>
      </c>
      <c r="K69" s="8">
        <v>720</v>
      </c>
      <c r="L69" s="8">
        <v>55.38461538461539</v>
      </c>
      <c r="M69" s="8">
        <v>720</v>
      </c>
      <c r="N69" s="8">
        <v>55.38461538461539</v>
      </c>
      <c r="O69" s="9" t="s">
        <v>86</v>
      </c>
      <c r="P69" s="8">
        <v>0</v>
      </c>
      <c r="Q69" s="8">
        <v>0</v>
      </c>
      <c r="R69" s="2" t="s">
        <v>86</v>
      </c>
      <c r="S69" s="2" t="s">
        <v>87</v>
      </c>
      <c r="T69" s="10">
        <f>HYPERLINK("https://my.zakupki.prom.ua/cabinet/purchases/state_purchase/view/43225757")</f>
      </c>
      <c r="U69" s="2" t="s">
        <v>37</v>
      </c>
      <c r="V69" s="5">
        <v>0</v>
      </c>
      <c r="W69" s="2"/>
      <c r="X69" s="2" t="s">
        <v>293</v>
      </c>
      <c r="Y69" s="8">
        <v>720</v>
      </c>
      <c r="Z69" s="2" t="s">
        <v>39</v>
      </c>
      <c r="AA69" s="2" t="s">
        <v>40</v>
      </c>
      <c r="AB69" s="2"/>
      <c r="AC69" s="2"/>
      <c r="AD69" s="2"/>
    </row>
    <row r="70" spans="1:30" ht="12.75">
      <c r="A70" s="5">
        <v>66</v>
      </c>
      <c r="B70" s="2" t="s">
        <v>301</v>
      </c>
      <c r="C70" s="6" t="s">
        <v>302</v>
      </c>
      <c r="D70" s="2" t="s">
        <v>303</v>
      </c>
      <c r="E70" s="2" t="s">
        <v>34</v>
      </c>
      <c r="F70" s="7">
        <v>45089</v>
      </c>
      <c r="G70" s="2"/>
      <c r="H70" s="7">
        <v>45089</v>
      </c>
      <c r="I70" s="5">
        <v>1</v>
      </c>
      <c r="J70" s="8">
        <v>15</v>
      </c>
      <c r="K70" s="8">
        <v>1122</v>
      </c>
      <c r="L70" s="8">
        <v>74.8</v>
      </c>
      <c r="M70" s="8">
        <v>1122</v>
      </c>
      <c r="N70" s="8">
        <v>74.8</v>
      </c>
      <c r="O70" s="9" t="s">
        <v>86</v>
      </c>
      <c r="P70" s="8">
        <v>0</v>
      </c>
      <c r="Q70" s="8">
        <v>0</v>
      </c>
      <c r="R70" s="2" t="s">
        <v>86</v>
      </c>
      <c r="S70" s="2" t="s">
        <v>87</v>
      </c>
      <c r="T70" s="10">
        <f>HYPERLINK("https://my.zakupki.prom.ua/cabinet/purchases/state_purchase/view/43225906")</f>
      </c>
      <c r="U70" s="2" t="s">
        <v>37</v>
      </c>
      <c r="V70" s="5">
        <v>0</v>
      </c>
      <c r="W70" s="2"/>
      <c r="X70" s="2" t="s">
        <v>286</v>
      </c>
      <c r="Y70" s="8">
        <v>1122</v>
      </c>
      <c r="Z70" s="2" t="s">
        <v>39</v>
      </c>
      <c r="AA70" s="2" t="s">
        <v>40</v>
      </c>
      <c r="AB70" s="2"/>
      <c r="AC70" s="2"/>
      <c r="AD70" s="2"/>
    </row>
    <row r="71" spans="1:30" ht="12.75">
      <c r="A71" s="5">
        <v>67</v>
      </c>
      <c r="B71" s="2" t="s">
        <v>304</v>
      </c>
      <c r="C71" s="6" t="s">
        <v>305</v>
      </c>
      <c r="D71" s="2" t="s">
        <v>97</v>
      </c>
      <c r="E71" s="2" t="s">
        <v>34</v>
      </c>
      <c r="F71" s="7">
        <v>45089</v>
      </c>
      <c r="G71" s="2"/>
      <c r="H71" s="7">
        <v>45089</v>
      </c>
      <c r="I71" s="5">
        <v>1</v>
      </c>
      <c r="J71" s="8">
        <v>1</v>
      </c>
      <c r="K71" s="8">
        <v>360</v>
      </c>
      <c r="L71" s="8">
        <v>360</v>
      </c>
      <c r="M71" s="8">
        <v>360</v>
      </c>
      <c r="N71" s="8">
        <v>360</v>
      </c>
      <c r="O71" s="9" t="s">
        <v>86</v>
      </c>
      <c r="P71" s="8">
        <v>0</v>
      </c>
      <c r="Q71" s="8">
        <v>0</v>
      </c>
      <c r="R71" s="2" t="s">
        <v>86</v>
      </c>
      <c r="S71" s="2" t="s">
        <v>87</v>
      </c>
      <c r="T71" s="10">
        <f>HYPERLINK("https://my.zakupki.prom.ua/cabinet/purchases/state_purchase/view/43226393")</f>
      </c>
      <c r="U71" s="2" t="s">
        <v>37</v>
      </c>
      <c r="V71" s="5">
        <v>0</v>
      </c>
      <c r="W71" s="2"/>
      <c r="X71" s="2" t="s">
        <v>293</v>
      </c>
      <c r="Y71" s="8">
        <v>360</v>
      </c>
      <c r="Z71" s="2" t="s">
        <v>39</v>
      </c>
      <c r="AA71" s="2" t="s">
        <v>40</v>
      </c>
      <c r="AB71" s="2"/>
      <c r="AC71" s="2"/>
      <c r="AD71" s="2"/>
    </row>
    <row r="72" spans="1:30" ht="12.75">
      <c r="A72" s="5">
        <v>68</v>
      </c>
      <c r="B72" s="2" t="s">
        <v>306</v>
      </c>
      <c r="C72" s="6" t="s">
        <v>307</v>
      </c>
      <c r="D72" s="2" t="s">
        <v>308</v>
      </c>
      <c r="E72" s="2" t="s">
        <v>34</v>
      </c>
      <c r="F72" s="7">
        <v>45097</v>
      </c>
      <c r="G72" s="2"/>
      <c r="H72" s="7">
        <v>45097</v>
      </c>
      <c r="I72" s="5">
        <v>1</v>
      </c>
      <c r="J72" s="8">
        <v>7</v>
      </c>
      <c r="K72" s="8">
        <v>49800</v>
      </c>
      <c r="L72" s="8">
        <v>7114.285714285715</v>
      </c>
      <c r="M72" s="8">
        <v>49800</v>
      </c>
      <c r="N72" s="8">
        <v>7114.285714285715</v>
      </c>
      <c r="O72" s="9" t="s">
        <v>309</v>
      </c>
      <c r="P72" s="8">
        <v>0</v>
      </c>
      <c r="Q72" s="8">
        <v>0</v>
      </c>
      <c r="R72" s="2" t="s">
        <v>309</v>
      </c>
      <c r="S72" s="2" t="s">
        <v>310</v>
      </c>
      <c r="T72" s="10">
        <f>HYPERLINK("https://my.zakupki.prom.ua/cabinet/purchases/state_purchase/view/43406345")</f>
      </c>
      <c r="U72" s="2" t="s">
        <v>37</v>
      </c>
      <c r="V72" s="5">
        <v>0</v>
      </c>
      <c r="W72" s="2"/>
      <c r="X72" s="2" t="s">
        <v>311</v>
      </c>
      <c r="Y72" s="8">
        <v>49800</v>
      </c>
      <c r="Z72" s="2" t="s">
        <v>39</v>
      </c>
      <c r="AA72" s="2" t="s">
        <v>40</v>
      </c>
      <c r="AB72" s="2"/>
      <c r="AC72" s="2"/>
      <c r="AD72" s="2"/>
    </row>
    <row r="73" spans="1:30" ht="12.75">
      <c r="A73" s="5">
        <v>69</v>
      </c>
      <c r="B73" s="2" t="s">
        <v>312</v>
      </c>
      <c r="C73" s="6" t="s">
        <v>313</v>
      </c>
      <c r="D73" s="2" t="s">
        <v>314</v>
      </c>
      <c r="E73" s="2" t="s">
        <v>34</v>
      </c>
      <c r="F73" s="7">
        <v>45097</v>
      </c>
      <c r="G73" s="2"/>
      <c r="H73" s="7">
        <v>45097</v>
      </c>
      <c r="I73" s="5">
        <v>1</v>
      </c>
      <c r="J73" s="8">
        <v>2</v>
      </c>
      <c r="K73" s="8">
        <v>12240</v>
      </c>
      <c r="L73" s="8">
        <v>6120</v>
      </c>
      <c r="M73" s="8">
        <v>12240</v>
      </c>
      <c r="N73" s="8">
        <v>6120</v>
      </c>
      <c r="O73" s="9" t="s">
        <v>315</v>
      </c>
      <c r="P73" s="8">
        <v>0</v>
      </c>
      <c r="Q73" s="8">
        <v>0</v>
      </c>
      <c r="R73" s="2" t="s">
        <v>315</v>
      </c>
      <c r="S73" s="2" t="s">
        <v>316</v>
      </c>
      <c r="T73" s="10">
        <f>HYPERLINK("https://my.zakupki.prom.ua/cabinet/purchases/state_purchase/view/43406885")</f>
      </c>
      <c r="U73" s="2" t="s">
        <v>37</v>
      </c>
      <c r="V73" s="5">
        <v>0</v>
      </c>
      <c r="W73" s="2"/>
      <c r="X73" s="2" t="s">
        <v>317</v>
      </c>
      <c r="Y73" s="8">
        <v>12240</v>
      </c>
      <c r="Z73" s="2" t="s">
        <v>39</v>
      </c>
      <c r="AA73" s="2" t="s">
        <v>40</v>
      </c>
      <c r="AB73" s="2"/>
      <c r="AC73" s="2"/>
      <c r="AD73" s="2"/>
    </row>
    <row r="74" spans="1:30" ht="12.75">
      <c r="A74" s="5">
        <v>70</v>
      </c>
      <c r="B74" s="2" t="s">
        <v>318</v>
      </c>
      <c r="C74" s="6" t="s">
        <v>319</v>
      </c>
      <c r="D74" s="2" t="s">
        <v>320</v>
      </c>
      <c r="E74" s="2" t="s">
        <v>34</v>
      </c>
      <c r="F74" s="7">
        <v>45100</v>
      </c>
      <c r="G74" s="2"/>
      <c r="H74" s="7">
        <v>45100</v>
      </c>
      <c r="I74" s="5">
        <v>1</v>
      </c>
      <c r="J74" s="8">
        <v>1</v>
      </c>
      <c r="K74" s="8">
        <v>49948</v>
      </c>
      <c r="L74" s="8">
        <v>49948</v>
      </c>
      <c r="M74" s="8">
        <v>49948</v>
      </c>
      <c r="N74" s="8">
        <v>49948</v>
      </c>
      <c r="O74" s="9" t="s">
        <v>321</v>
      </c>
      <c r="P74" s="8">
        <v>0</v>
      </c>
      <c r="Q74" s="8">
        <v>0</v>
      </c>
      <c r="R74" s="2" t="s">
        <v>321</v>
      </c>
      <c r="S74" s="2" t="s">
        <v>322</v>
      </c>
      <c r="T74" s="10">
        <f>HYPERLINK("https://my.zakupki.prom.ua/cabinet/purchases/state_purchase/view/43520970")</f>
      </c>
      <c r="U74" s="2" t="s">
        <v>37</v>
      </c>
      <c r="V74" s="5">
        <v>0</v>
      </c>
      <c r="W74" s="2"/>
      <c r="X74" s="2" t="s">
        <v>323</v>
      </c>
      <c r="Y74" s="8">
        <v>49948</v>
      </c>
      <c r="Z74" s="2" t="s">
        <v>39</v>
      </c>
      <c r="AA74" s="2" t="s">
        <v>40</v>
      </c>
      <c r="AB74" s="2"/>
      <c r="AC74" s="2"/>
      <c r="AD74" s="2"/>
    </row>
    <row r="75" spans="1:30" ht="12.75">
      <c r="A75" s="5">
        <v>71</v>
      </c>
      <c r="B75" s="2" t="s">
        <v>324</v>
      </c>
      <c r="C75" s="6" t="s">
        <v>325</v>
      </c>
      <c r="D75" s="2" t="s">
        <v>326</v>
      </c>
      <c r="E75" s="2" t="s">
        <v>34</v>
      </c>
      <c r="F75" s="7">
        <v>45100</v>
      </c>
      <c r="G75" s="2"/>
      <c r="H75" s="7">
        <v>45100</v>
      </c>
      <c r="I75" s="5">
        <v>1</v>
      </c>
      <c r="J75" s="8">
        <v>1</v>
      </c>
      <c r="K75" s="8">
        <v>14175</v>
      </c>
      <c r="L75" s="8">
        <v>14175</v>
      </c>
      <c r="M75" s="8">
        <v>14175</v>
      </c>
      <c r="N75" s="8">
        <v>14175</v>
      </c>
      <c r="O75" s="9" t="s">
        <v>327</v>
      </c>
      <c r="P75" s="8">
        <v>0</v>
      </c>
      <c r="Q75" s="8">
        <v>0</v>
      </c>
      <c r="R75" s="2" t="s">
        <v>327</v>
      </c>
      <c r="S75" s="2" t="s">
        <v>328</v>
      </c>
      <c r="T75" s="10">
        <f>HYPERLINK("https://my.zakupki.prom.ua/cabinet/purchases/state_purchase/view/43521398")</f>
      </c>
      <c r="U75" s="2" t="s">
        <v>37</v>
      </c>
      <c r="V75" s="5">
        <v>0</v>
      </c>
      <c r="W75" s="2"/>
      <c r="X75" s="2" t="s">
        <v>329</v>
      </c>
      <c r="Y75" s="8">
        <v>14175</v>
      </c>
      <c r="Z75" s="2" t="s">
        <v>39</v>
      </c>
      <c r="AA75" s="2" t="s">
        <v>40</v>
      </c>
      <c r="AB75" s="2"/>
      <c r="AC75" s="2"/>
      <c r="AD75" s="2"/>
    </row>
    <row r="76" spans="1:30" ht="12.75">
      <c r="A76" s="5">
        <v>72</v>
      </c>
      <c r="B76" s="2" t="s">
        <v>330</v>
      </c>
      <c r="C76" s="6" t="s">
        <v>331</v>
      </c>
      <c r="D76" s="2" t="s">
        <v>332</v>
      </c>
      <c r="E76" s="2" t="s">
        <v>34</v>
      </c>
      <c r="F76" s="7">
        <v>45100</v>
      </c>
      <c r="G76" s="2"/>
      <c r="H76" s="7">
        <v>45100</v>
      </c>
      <c r="I76" s="5">
        <v>1</v>
      </c>
      <c r="J76" s="8">
        <v>1</v>
      </c>
      <c r="K76" s="8">
        <v>75</v>
      </c>
      <c r="L76" s="8">
        <v>75</v>
      </c>
      <c r="M76" s="8">
        <v>75</v>
      </c>
      <c r="N76" s="8">
        <v>75</v>
      </c>
      <c r="O76" s="9" t="s">
        <v>333</v>
      </c>
      <c r="P76" s="8">
        <v>0</v>
      </c>
      <c r="Q76" s="8">
        <v>0</v>
      </c>
      <c r="R76" s="2" t="s">
        <v>333</v>
      </c>
      <c r="S76" s="2" t="s">
        <v>334</v>
      </c>
      <c r="T76" s="10">
        <f>HYPERLINK("https://my.zakupki.prom.ua/cabinet/purchases/state_purchase/view/43521904")</f>
      </c>
      <c r="U76" s="2" t="s">
        <v>37</v>
      </c>
      <c r="V76" s="5">
        <v>0</v>
      </c>
      <c r="W76" s="2"/>
      <c r="X76" s="2" t="s">
        <v>335</v>
      </c>
      <c r="Y76" s="8">
        <v>75</v>
      </c>
      <c r="Z76" s="2" t="s">
        <v>39</v>
      </c>
      <c r="AA76" s="2" t="s">
        <v>40</v>
      </c>
      <c r="AB76" s="2"/>
      <c r="AC76" s="2"/>
      <c r="AD76" s="2"/>
    </row>
    <row r="77" spans="1:30" ht="12.75">
      <c r="A77" s="5">
        <v>73</v>
      </c>
      <c r="B77" s="2" t="s">
        <v>336</v>
      </c>
      <c r="C77" s="6" t="s">
        <v>337</v>
      </c>
      <c r="D77" s="2" t="s">
        <v>338</v>
      </c>
      <c r="E77" s="2" t="s">
        <v>34</v>
      </c>
      <c r="F77" s="7">
        <v>45100</v>
      </c>
      <c r="G77" s="2"/>
      <c r="H77" s="7">
        <v>45100</v>
      </c>
      <c r="I77" s="5">
        <v>1</v>
      </c>
      <c r="J77" s="8">
        <v>2</v>
      </c>
      <c r="K77" s="8">
        <v>576</v>
      </c>
      <c r="L77" s="8">
        <v>288</v>
      </c>
      <c r="M77" s="8">
        <v>576</v>
      </c>
      <c r="N77" s="8">
        <v>288</v>
      </c>
      <c r="O77" s="9" t="s">
        <v>339</v>
      </c>
      <c r="P77" s="8">
        <v>0</v>
      </c>
      <c r="Q77" s="8">
        <v>0</v>
      </c>
      <c r="R77" s="2" t="s">
        <v>339</v>
      </c>
      <c r="S77" s="2" t="s">
        <v>340</v>
      </c>
      <c r="T77" s="10">
        <f>HYPERLINK("https://my.zakupki.prom.ua/cabinet/purchases/state_purchase/view/43522809")</f>
      </c>
      <c r="U77" s="2" t="s">
        <v>37</v>
      </c>
      <c r="V77" s="5">
        <v>0</v>
      </c>
      <c r="W77" s="2"/>
      <c r="X77" s="2" t="s">
        <v>341</v>
      </c>
      <c r="Y77" s="8">
        <v>576</v>
      </c>
      <c r="Z77" s="2" t="s">
        <v>39</v>
      </c>
      <c r="AA77" s="2" t="s">
        <v>40</v>
      </c>
      <c r="AB77" s="2"/>
      <c r="AC77" s="2"/>
      <c r="AD77" s="2"/>
    </row>
    <row r="78" spans="1:30" ht="12.75">
      <c r="A78" s="5">
        <v>74</v>
      </c>
      <c r="B78" s="2" t="s">
        <v>342</v>
      </c>
      <c r="C78" s="6" t="s">
        <v>343</v>
      </c>
      <c r="D78" s="2" t="s">
        <v>266</v>
      </c>
      <c r="E78" s="2" t="s">
        <v>34</v>
      </c>
      <c r="F78" s="7">
        <v>45100</v>
      </c>
      <c r="G78" s="2"/>
      <c r="H78" s="7">
        <v>45100</v>
      </c>
      <c r="I78" s="5">
        <v>1</v>
      </c>
      <c r="J78" s="8">
        <v>400</v>
      </c>
      <c r="K78" s="8">
        <v>208</v>
      </c>
      <c r="L78" s="8">
        <v>0.52</v>
      </c>
      <c r="M78" s="8">
        <v>208</v>
      </c>
      <c r="N78" s="8">
        <v>0.52</v>
      </c>
      <c r="O78" s="9" t="s">
        <v>339</v>
      </c>
      <c r="P78" s="8">
        <v>0</v>
      </c>
      <c r="Q78" s="8">
        <v>0</v>
      </c>
      <c r="R78" s="2" t="s">
        <v>339</v>
      </c>
      <c r="S78" s="2" t="s">
        <v>340</v>
      </c>
      <c r="T78" s="10">
        <f>HYPERLINK("https://my.zakupki.prom.ua/cabinet/purchases/state_purchase/view/43523174")</f>
      </c>
      <c r="U78" s="2" t="s">
        <v>37</v>
      </c>
      <c r="V78" s="5">
        <v>0</v>
      </c>
      <c r="W78" s="2"/>
      <c r="X78" s="2" t="s">
        <v>341</v>
      </c>
      <c r="Y78" s="8">
        <v>208</v>
      </c>
      <c r="Z78" s="2" t="s">
        <v>39</v>
      </c>
      <c r="AA78" s="2" t="s">
        <v>40</v>
      </c>
      <c r="AB78" s="2"/>
      <c r="AC78" s="2"/>
      <c r="AD78" s="2"/>
    </row>
    <row r="79" spans="1:30" ht="12.75">
      <c r="A79" s="5">
        <v>75</v>
      </c>
      <c r="B79" s="2" t="s">
        <v>344</v>
      </c>
      <c r="C79" s="6" t="s">
        <v>345</v>
      </c>
      <c r="D79" s="2" t="s">
        <v>346</v>
      </c>
      <c r="E79" s="2" t="s">
        <v>34</v>
      </c>
      <c r="F79" s="7">
        <v>45100</v>
      </c>
      <c r="G79" s="2"/>
      <c r="H79" s="7">
        <v>45100</v>
      </c>
      <c r="I79" s="5">
        <v>1</v>
      </c>
      <c r="J79" s="8">
        <v>0.4</v>
      </c>
      <c r="K79" s="8">
        <v>7684.84</v>
      </c>
      <c r="L79" s="8">
        <v>19212.1</v>
      </c>
      <c r="M79" s="8">
        <v>7684.84</v>
      </c>
      <c r="N79" s="8">
        <v>19212.1</v>
      </c>
      <c r="O79" s="9" t="s">
        <v>339</v>
      </c>
      <c r="P79" s="8">
        <v>0</v>
      </c>
      <c r="Q79" s="8">
        <v>0</v>
      </c>
      <c r="R79" s="2" t="s">
        <v>339</v>
      </c>
      <c r="S79" s="2" t="s">
        <v>340</v>
      </c>
      <c r="T79" s="10">
        <f>HYPERLINK("https://my.zakupki.prom.ua/cabinet/purchases/state_purchase/view/43523390")</f>
      </c>
      <c r="U79" s="2" t="s">
        <v>37</v>
      </c>
      <c r="V79" s="5">
        <v>0</v>
      </c>
      <c r="W79" s="2"/>
      <c r="X79" s="2" t="s">
        <v>341</v>
      </c>
      <c r="Y79" s="8">
        <v>7684.84</v>
      </c>
      <c r="Z79" s="2" t="s">
        <v>39</v>
      </c>
      <c r="AA79" s="2" t="s">
        <v>40</v>
      </c>
      <c r="AB79" s="2"/>
      <c r="AC79" s="2"/>
      <c r="AD79" s="2"/>
    </row>
    <row r="80" spans="1:30" ht="12.75">
      <c r="A80" s="5">
        <v>76</v>
      </c>
      <c r="B80" s="2" t="s">
        <v>347</v>
      </c>
      <c r="C80" s="6" t="s">
        <v>348</v>
      </c>
      <c r="D80" s="2" t="s">
        <v>113</v>
      </c>
      <c r="E80" s="2" t="s">
        <v>34</v>
      </c>
      <c r="F80" s="7">
        <v>45100</v>
      </c>
      <c r="G80" s="2"/>
      <c r="H80" s="7">
        <v>45100</v>
      </c>
      <c r="I80" s="5">
        <v>1</v>
      </c>
      <c r="J80" s="8">
        <v>66</v>
      </c>
      <c r="K80" s="8">
        <v>4709.4</v>
      </c>
      <c r="L80" s="8">
        <v>71.35454545454546</v>
      </c>
      <c r="M80" s="8">
        <v>4709.4</v>
      </c>
      <c r="N80" s="8">
        <v>71.35454545454546</v>
      </c>
      <c r="O80" s="9" t="s">
        <v>339</v>
      </c>
      <c r="P80" s="8">
        <v>0</v>
      </c>
      <c r="Q80" s="8">
        <v>0</v>
      </c>
      <c r="R80" s="2" t="s">
        <v>339</v>
      </c>
      <c r="S80" s="2" t="s">
        <v>340</v>
      </c>
      <c r="T80" s="10">
        <f>HYPERLINK("https://my.zakupki.prom.ua/cabinet/purchases/state_purchase/view/43523740")</f>
      </c>
      <c r="U80" s="2" t="s">
        <v>37</v>
      </c>
      <c r="V80" s="5">
        <v>0</v>
      </c>
      <c r="W80" s="2"/>
      <c r="X80" s="2" t="s">
        <v>341</v>
      </c>
      <c r="Y80" s="8">
        <v>4709.4</v>
      </c>
      <c r="Z80" s="2" t="s">
        <v>39</v>
      </c>
      <c r="AA80" s="2" t="s">
        <v>40</v>
      </c>
      <c r="AB80" s="2"/>
      <c r="AC80" s="2"/>
      <c r="AD80" s="2"/>
    </row>
    <row r="81" spans="1:30" ht="12.75">
      <c r="A81" s="5">
        <v>77</v>
      </c>
      <c r="B81" s="2" t="s">
        <v>349</v>
      </c>
      <c r="C81" s="6" t="s">
        <v>350</v>
      </c>
      <c r="D81" s="2" t="s">
        <v>351</v>
      </c>
      <c r="E81" s="2" t="s">
        <v>34</v>
      </c>
      <c r="F81" s="7">
        <v>45100</v>
      </c>
      <c r="G81" s="2"/>
      <c r="H81" s="7">
        <v>45100</v>
      </c>
      <c r="I81" s="5">
        <v>1</v>
      </c>
      <c r="J81" s="8">
        <v>110</v>
      </c>
      <c r="K81" s="8">
        <v>4473.8</v>
      </c>
      <c r="L81" s="8">
        <v>40.67090909090909</v>
      </c>
      <c r="M81" s="8">
        <v>4473.8</v>
      </c>
      <c r="N81" s="8">
        <v>40.67090909090909</v>
      </c>
      <c r="O81" s="9" t="s">
        <v>339</v>
      </c>
      <c r="P81" s="8">
        <v>0</v>
      </c>
      <c r="Q81" s="8">
        <v>0</v>
      </c>
      <c r="R81" s="2" t="s">
        <v>339</v>
      </c>
      <c r="S81" s="2" t="s">
        <v>340</v>
      </c>
      <c r="T81" s="10">
        <f>HYPERLINK("https://my.zakupki.prom.ua/cabinet/purchases/state_purchase/view/43524017")</f>
      </c>
      <c r="U81" s="2" t="s">
        <v>37</v>
      </c>
      <c r="V81" s="5">
        <v>0</v>
      </c>
      <c r="W81" s="2"/>
      <c r="X81" s="2" t="s">
        <v>341</v>
      </c>
      <c r="Y81" s="8">
        <v>4473.8</v>
      </c>
      <c r="Z81" s="2" t="s">
        <v>39</v>
      </c>
      <c r="AA81" s="2" t="s">
        <v>40</v>
      </c>
      <c r="AB81" s="2"/>
      <c r="AC81" s="2"/>
      <c r="AD81" s="2"/>
    </row>
    <row r="82" spans="1:30" ht="12.75">
      <c r="A82" s="5">
        <v>78</v>
      </c>
      <c r="B82" s="2" t="s">
        <v>352</v>
      </c>
      <c r="C82" s="6" t="s">
        <v>353</v>
      </c>
      <c r="D82" s="2" t="s">
        <v>354</v>
      </c>
      <c r="E82" s="2" t="s">
        <v>34</v>
      </c>
      <c r="F82" s="7">
        <v>45105</v>
      </c>
      <c r="G82" s="2"/>
      <c r="H82" s="7">
        <v>45105</v>
      </c>
      <c r="I82" s="5">
        <v>1</v>
      </c>
      <c r="J82" s="8">
        <v>1</v>
      </c>
      <c r="K82" s="8">
        <v>4500</v>
      </c>
      <c r="L82" s="8">
        <v>4500</v>
      </c>
      <c r="M82" s="8">
        <v>4500</v>
      </c>
      <c r="N82" s="8">
        <v>4500</v>
      </c>
      <c r="O82" s="9" t="s">
        <v>355</v>
      </c>
      <c r="P82" s="8">
        <v>0</v>
      </c>
      <c r="Q82" s="8">
        <v>0</v>
      </c>
      <c r="R82" s="2" t="s">
        <v>355</v>
      </c>
      <c r="S82" s="2" t="s">
        <v>356</v>
      </c>
      <c r="T82" s="10">
        <f>HYPERLINK("https://my.zakupki.prom.ua/cabinet/purchases/state_purchase/view/43602730")</f>
      </c>
      <c r="U82" s="2" t="s">
        <v>37</v>
      </c>
      <c r="V82" s="5">
        <v>0</v>
      </c>
      <c r="W82" s="2"/>
      <c r="X82" s="2" t="s">
        <v>357</v>
      </c>
      <c r="Y82" s="8">
        <v>4500</v>
      </c>
      <c r="Z82" s="2" t="s">
        <v>39</v>
      </c>
      <c r="AA82" s="2" t="s">
        <v>40</v>
      </c>
      <c r="AB82" s="2"/>
      <c r="AC82" s="2"/>
      <c r="AD82" s="2"/>
    </row>
    <row r="83" ht="12.75">
      <c r="A83" s="2" t="s">
        <v>358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