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PartName="/xl/worksheets/sheet1.xml" ContentType="application/vnd.openxmlformats-officedocument.spreadsheetml.worksheet+xml"/>
</Types>
</file>

<file path=_rels/.rels><ns0:Relationships xmlns:ns0="http://schemas.openxmlformats.org/package/2006/relationships">
  <ns0:Relationship Id="rId1" Target="xl/workbook.xml" Type="http://schemas.openxmlformats.org/officeDocument/2006/relationships/officeDocument"/>
  <ns0:Relationship Id="rId2" Target="docProps/core.xml" Type="http://schemas.openxmlformats.org/package/2006/relationships/metadata/core-properties"/>
  <ns0:Relationship Id="rId3" Target="docProps/app.xml" Type="http://schemas.openxmlformats.org/officeDocument/2006/relationships/extended-properties"/>
</ns0:Relationships>

</file>

<file path=xl/workbook.xml><?xml version="1.0" encoding="utf-8"?>
<s:workbook xmlns:s="http://schemas.openxmlformats.org/spreadsheetml/2006/main">
  <s:fileVersion appName="xl" lastEdited="4" lowestEdited="4" rupBuild="4505"/>
  <s:workbookPr defaultThemeVersion="124226" codeName="ThisWorkbook"/>
  <s:bookViews>
    <s:workbookView activeTab="0" autoFilterDateGrouping="1" firstSheet="0" minimized="0" showHorizontalScroll="1" showSheetTabs="1" showVerticalScroll="1" tabRatio="600" visibility="visible"/>
  </s:bookViews>
  <s:sheets>
    <s:sheet xmlns:r="http://schemas.openxmlformats.org/officeDocument/2006/relationships" name="Sheet" sheetId="1" r:id="rId1"/>
  </s:sheets>
  <s:definedNames>
    <s:definedName name="_xlnm._FilterDatabase" localSheetId="0" hidden="1">'Sheet'!$A$4:$AD$97</s:definedName>
  </s:definedNames>
  <s:calcPr calcId="124519" calcMode="auto" fullCalcOnLoad="1"/>
</s:workbook>
</file>

<file path=xl/sharedStrings.xml><?xml version="1.0" encoding="utf-8"?>
<sst xmlns="http://schemas.openxmlformats.org/spreadsheetml/2006/main" uniqueCount="390">
  <si>
    <t/>
  </si>
  <si>
    <t xml:space="preserve"> № 0209 ДПУ</t>
  </si>
  <si>
    <t xml:space="preserve"> № 0801</t>
  </si>
  <si>
    <t xml:space="preserve"> № 2407/2</t>
  </si>
  <si>
    <t xml:space="preserve"> № 33-П-5</t>
  </si>
  <si>
    <t xml:space="preserve"> №0109ДПУ</t>
  </si>
  <si>
    <t xml:space="preserve"> №0609</t>
  </si>
  <si>
    <t xml:space="preserve"> №321</t>
  </si>
  <si>
    <t>% зниження</t>
  </si>
  <si>
    <t>03110000-5 - Сільськогосподарські культури, продукція товарного садівництва та рослинництва</t>
  </si>
  <si>
    <t>03352455</t>
  </si>
  <si>
    <t>0507</t>
  </si>
  <si>
    <t>09132000-3 - Бензин; 09134200-9 - Дизельне паливо</t>
  </si>
  <si>
    <t>09210000-4 - Мастильні засоби</t>
  </si>
  <si>
    <t>1407</t>
  </si>
  <si>
    <t>14810000-2 - Абразивні вироби</t>
  </si>
  <si>
    <t>19410000-3 - Натуральні текстильні волокна</t>
  </si>
  <si>
    <t>19640000-4 - Поліетиленові мішки та пакети для сміття</t>
  </si>
  <si>
    <t>20</t>
  </si>
  <si>
    <t>22850000-3 - Швидкозшивачі та супутнє приладдя</t>
  </si>
  <si>
    <t>24440000-0 - Добрива різні</t>
  </si>
  <si>
    <t>24950000-8 - Спеціалізована хімічна продукція</t>
  </si>
  <si>
    <t>25882900</t>
  </si>
  <si>
    <t>2706</t>
  </si>
  <si>
    <t>2809507480</t>
  </si>
  <si>
    <t>2845612071</t>
  </si>
  <si>
    <t>2882804236</t>
  </si>
  <si>
    <t>2912211425</t>
  </si>
  <si>
    <t>2946506375</t>
  </si>
  <si>
    <t>2967112791</t>
  </si>
  <si>
    <t>2973700934</t>
  </si>
  <si>
    <t>3002211175</t>
  </si>
  <si>
    <t>30190000-7 - Офісне устаткування та приладдя різне; 30190000-7 - Офісне устаткування та приладдя різне</t>
  </si>
  <si>
    <t>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</t>
  </si>
  <si>
    <t>31170000-8 - Трансформатори</t>
  </si>
  <si>
    <t>31210000-1 - Електрична апаратура для комутування та захисту електричних кіл</t>
  </si>
  <si>
    <t>31220000-4 - Елементи електричних схем</t>
  </si>
  <si>
    <t>31220000-4 - Елементи електричних схем; 31220000-4 - Елементи електричних схем</t>
  </si>
  <si>
    <t>3130001274</t>
  </si>
  <si>
    <t>31510000-4 - Електричні лампи розжарення</t>
  </si>
  <si>
    <t>31520000-7 - Світильники та освітлювальна арматура</t>
  </si>
  <si>
    <t>31610000-5 - Електричне обладнання для двигунів і транспортних засобів</t>
  </si>
  <si>
    <t>31650000-7 - Ізоляційне приладдя; 31650000-7 - Ізоляційне приладдя</t>
  </si>
  <si>
    <t>31710000-6 - Електронне обладнання; 31710000-6 - Електронне обладнання</t>
  </si>
  <si>
    <t>32420000-3 - Мережеве обладнання</t>
  </si>
  <si>
    <t>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матеріали; 33140000-3 - Медичні матеріали</t>
  </si>
  <si>
    <t>33219415</t>
  </si>
  <si>
    <t>33525859</t>
  </si>
  <si>
    <t>33526171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</si>
  <si>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</si>
  <si>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34012147</t>
  </si>
  <si>
    <t>34744085</t>
  </si>
  <si>
    <t>36865753</t>
  </si>
  <si>
    <t>37052599</t>
  </si>
  <si>
    <t>37533381</t>
  </si>
  <si>
    <t>38340000-0 - Прилади для вимірювання величин</t>
  </si>
  <si>
    <t>38868227</t>
  </si>
  <si>
    <t>39130000-2 - Офісні меблі</t>
  </si>
  <si>
    <t>39160000-1 - Шкільні меблі</t>
  </si>
  <si>
    <t>39290000-1 - Фурнітура різна</t>
  </si>
  <si>
    <t>39520000-3 - Готові текстильні вироби</t>
  </si>
  <si>
    <t>39710000-2 - Електричні побутові прилади</t>
  </si>
  <si>
    <t>39751385</t>
  </si>
  <si>
    <t>40927307</t>
  </si>
  <si>
    <t>42120000-6 - Насоси та компресори</t>
  </si>
  <si>
    <t>42130000-9 - Арматура трубопровідна: крани, вентилі, клапани та подібні пристрої</t>
  </si>
  <si>
    <t>42353872</t>
  </si>
  <si>
    <t>42650000-7 - Ручні інструменти пневматичні чи моторизовані</t>
  </si>
  <si>
    <t>42844144</t>
  </si>
  <si>
    <t>42910000-8 - Апарати для дистилювання, фільтрування чи ректифікації</t>
  </si>
  <si>
    <t>43258487</t>
  </si>
  <si>
    <t>43258487,ТОВАРИСТВО З ОБМЕЖЕНОЮ ВІДПОВІДАЛЬНІСТЮ "ВОГ РЕСУРС",Україна;44876120,ТОВ "СИНЕРГІЯ СИСТЕМ",Україна</t>
  </si>
  <si>
    <t>43422187</t>
  </si>
  <si>
    <t>44110000-4 - Конструкційні матеріали; 44110000-4 - Конструкційні матеріали</t>
  </si>
  <si>
    <t>44160000-9 - Магістралі, трубопроводи, труби, обсадні труби, тюбінги та супутні вироби</t>
  </si>
  <si>
    <t>44160000-9 - Магістралі, трубопроводи, труби, обсадні труби, тюбінги та супутні вироби; 44160000-9 - Магістралі, трубопроводи, труби, обсадні труби, тюбінги та супутні вироби</t>
  </si>
  <si>
    <t>44310000-6 - Вироби з дроту</t>
  </si>
  <si>
    <t>44320000-9 - Кабелі та супутня продукція</t>
  </si>
  <si>
    <t>44410000-7 - Вироби для ванної кімнати та кухні</t>
  </si>
  <si>
    <t>44510000-8 - Знаряддя</t>
  </si>
  <si>
    <t>44510000-8 - Знаряддя; 44510000-8 - Знаряддя</t>
  </si>
  <si>
    <t>44520000-1 - Замки, ключі та петлі</t>
  </si>
  <si>
    <t>44530000-4 - Кріпильні деталі</t>
  </si>
  <si>
    <t>44530000-4 - Кріпильні деталі; 44530000-4 - Кріпильні деталі</t>
  </si>
  <si>
    <t>44610000-9 - Цистерни, резервуари, контейнери та посудини високого тиску</t>
  </si>
  <si>
    <t>44620000-2 - Радіатори і котли для систем центрального опалення та їх деталі</t>
  </si>
  <si>
    <t>44810000-1 - Фарби</t>
  </si>
  <si>
    <t>44810000-1 - Фарби; 44810000-1 - Фарби</t>
  </si>
  <si>
    <t>44830000-7 - Мастики, шпаклівки, замазки та розчинники</t>
  </si>
  <si>
    <t>45147517</t>
  </si>
  <si>
    <t>50610000-4 - Послуги з ремонту і технічного обслуговування захисного обладнання</t>
  </si>
  <si>
    <t>71320000-7 - Послуги з інженерного проектування</t>
  </si>
  <si>
    <t>71322000-1 - Послуги з інженерного проектування в галузі цивільного будівництва</t>
  </si>
  <si>
    <t>72310000-1 - Послуги з обробки даних</t>
  </si>
  <si>
    <t>72320000-4 - Послуги, пов’язані з базами даних</t>
  </si>
  <si>
    <t>79930000-2 - Професійні дизайнерські послуги</t>
  </si>
  <si>
    <t>79970000-4 - Видавничі послуги</t>
  </si>
  <si>
    <t>80510000-2 - Послуги з професійної підготовки спеціалістів</t>
  </si>
  <si>
    <t>85110000-3 - Послуги лікувальних закладів та супутні послуги</t>
  </si>
  <si>
    <t>85140000-2 - Послуги у сфері охорони здоров’я різні</t>
  </si>
  <si>
    <t>90470000-2 - Послуги з чищення каналізаційних колекторів</t>
  </si>
  <si>
    <t>92110000-5 - Послуги з виробництва кіноплівки та відеокасет і супутні послуги</t>
  </si>
  <si>
    <t>98110000-7 - Послуги підприємницьких, професійних та спеціалізованих організацій</t>
  </si>
  <si>
    <t>UA-2023-07-04-004258-a</t>
  </si>
  <si>
    <t>UA-2023-07-04-005895-a</t>
  </si>
  <si>
    <t>UA-2023-07-04-005937-a</t>
  </si>
  <si>
    <t>UA-2023-07-04-006048-a</t>
  </si>
  <si>
    <t>UA-2023-07-04-006129-a</t>
  </si>
  <si>
    <t>UA-2023-07-04-006275-a</t>
  </si>
  <si>
    <t>UA-2023-07-04-006315-a</t>
  </si>
  <si>
    <t>UA-2023-07-04-006704-a</t>
  </si>
  <si>
    <t>UA-2023-07-04-006770-a</t>
  </si>
  <si>
    <t>UA-2023-07-04-006821-a</t>
  </si>
  <si>
    <t>UA-2023-07-04-006873-a</t>
  </si>
  <si>
    <t>UA-2023-07-04-006943-a</t>
  </si>
  <si>
    <t>UA-2023-07-04-007023-a</t>
  </si>
  <si>
    <t>UA-2023-07-04-007062-a</t>
  </si>
  <si>
    <t>UA-2023-07-04-007112-a</t>
  </si>
  <si>
    <t>UA-2023-07-04-007162-a</t>
  </si>
  <si>
    <t>UA-2023-07-04-007218-a</t>
  </si>
  <si>
    <t>UA-2023-07-04-007287-a</t>
  </si>
  <si>
    <t>UA-2023-07-04-007376-a</t>
  </si>
  <si>
    <t>UA-2023-07-17-005244-a</t>
  </si>
  <si>
    <t>UA-2023-07-17-005298-a</t>
  </si>
  <si>
    <t>UA-2023-07-25-002271-a</t>
  </si>
  <si>
    <t>UA-2023-07-25-002421-a</t>
  </si>
  <si>
    <t>UA-2023-07-27-005075-a</t>
  </si>
  <si>
    <t>UA-2023-07-27-005169-a</t>
  </si>
  <si>
    <t>UA-2023-07-31-004683-a</t>
  </si>
  <si>
    <t>UA-2023-07-31-005052-a</t>
  </si>
  <si>
    <t>UA-2023-07-31-005379-a</t>
  </si>
  <si>
    <t>UA-2023-07-31-005444-a</t>
  </si>
  <si>
    <t>UA-2023-07-31-005569-a</t>
  </si>
  <si>
    <t>UA-2023-07-31-005647-a</t>
  </si>
  <si>
    <t>UA-2023-07-31-005728-a</t>
  </si>
  <si>
    <t>UA-2023-07-31-005837-a</t>
  </si>
  <si>
    <t>UA-2023-07-31-005934-a</t>
  </si>
  <si>
    <t>UA-2023-07-31-006436-a</t>
  </si>
  <si>
    <t>UA-2023-07-31-006558-a</t>
  </si>
  <si>
    <t>UA-2023-07-31-006988-a</t>
  </si>
  <si>
    <t>UA-2023-07-31-007170-a</t>
  </si>
  <si>
    <t>UA-2023-07-31-007388-a</t>
  </si>
  <si>
    <t>UA-2023-07-31-007446-a</t>
  </si>
  <si>
    <t>UA-2023-07-31-007478-a</t>
  </si>
  <si>
    <t>UA-2023-07-31-007538-a</t>
  </si>
  <si>
    <t>UA-2023-08-02-004618-a</t>
  </si>
  <si>
    <t>UA-2023-08-02-004832-a</t>
  </si>
  <si>
    <t>UA-2023-08-02-004953-a</t>
  </si>
  <si>
    <t>UA-2023-08-04-003230-a</t>
  </si>
  <si>
    <t>UA-2023-08-10-007603-a</t>
  </si>
  <si>
    <t>UA-2023-08-11-006213-a</t>
  </si>
  <si>
    <t>UA-2023-08-11-006308-a</t>
  </si>
  <si>
    <t>UA-2023-08-11-006430-a</t>
  </si>
  <si>
    <t>UA-2023-08-11-006472-a</t>
  </si>
  <si>
    <t>UA-2023-08-11-007108-a</t>
  </si>
  <si>
    <t>UA-2023-08-11-007179-a</t>
  </si>
  <si>
    <t>UA-2023-08-11-007248-a</t>
  </si>
  <si>
    <t>UA-2023-08-11-007367-a</t>
  </si>
  <si>
    <t>UA-2023-08-11-007455-a</t>
  </si>
  <si>
    <t>UA-2023-08-11-007528-a</t>
  </si>
  <si>
    <t>UA-2023-08-14-002593-a</t>
  </si>
  <si>
    <t>UA-2023-08-14-011796-a</t>
  </si>
  <si>
    <t>UA-2023-08-15-004350-a</t>
  </si>
  <si>
    <t>UA-2023-09-08-003760-a</t>
  </si>
  <si>
    <t>UA-2023-09-08-004034-a</t>
  </si>
  <si>
    <t>UA-2023-09-13-003412-a</t>
  </si>
  <si>
    <t>UA-2023-09-13-003589-a</t>
  </si>
  <si>
    <t>UA-2023-09-13-003717-a</t>
  </si>
  <si>
    <t>UA-2023-09-13-005221-a</t>
  </si>
  <si>
    <t>UA-2023-09-13-005414-a</t>
  </si>
  <si>
    <t>UA-2023-09-13-007228-a</t>
  </si>
  <si>
    <t>UA-2023-09-21-008565-a</t>
  </si>
  <si>
    <t>UA-2023-09-21-008681-a</t>
  </si>
  <si>
    <t>UA-2023-09-21-008815-a</t>
  </si>
  <si>
    <t>UA-2023-09-21-011527-a</t>
  </si>
  <si>
    <t>UA-2023-09-21-011658-a</t>
  </si>
  <si>
    <t>UA-2023-09-21-011927-a</t>
  </si>
  <si>
    <t>UA-2023-09-21-012262-a</t>
  </si>
  <si>
    <t>UA-2023-09-26-002793-a</t>
  </si>
  <si>
    <t>UA-2023-09-26-002937-a</t>
  </si>
  <si>
    <t>UA-2023-09-26-003265-a</t>
  </si>
  <si>
    <t>UA-2023-09-26-004253-a</t>
  </si>
  <si>
    <t>UA-2023-09-26-004358-a</t>
  </si>
  <si>
    <t>UA-2023-09-26-004506-a</t>
  </si>
  <si>
    <t>UA-2023-09-27-005305-a</t>
  </si>
  <si>
    <t>UA-2023-09-27-005653-a</t>
  </si>
  <si>
    <t>UA-2023-09-27-008165-a</t>
  </si>
  <si>
    <t>UA-2023-09-27-009423-a</t>
  </si>
  <si>
    <t>UA-2023-09-27-009557-a</t>
  </si>
  <si>
    <t>UA-2023-09-27-009653-a</t>
  </si>
  <si>
    <t>UA-2023-09-27-009798-a</t>
  </si>
  <si>
    <t>UA-2023-09-27-010037-a</t>
  </si>
  <si>
    <t>UA-2023-09-27-010195-a</t>
  </si>
  <si>
    <t>UA-2023-09-27-010650-a</t>
  </si>
  <si>
    <t>UA-2023-09-27-011369-a</t>
  </si>
  <si>
    <t>UA-2023-09-27-011488-a</t>
  </si>
  <si>
    <t>UAH</t>
  </si>
  <si>
    <t>report.zakupki@prom.ua</t>
  </si>
  <si>
    <t>ЄДРПОУ переможця</t>
  </si>
  <si>
    <t>Ідентифікатор закупівлі</t>
  </si>
  <si>
    <t>Абразивний круг</t>
  </si>
  <si>
    <t>Автоматичний вимикач,щит,коробка,колодка,стабілізатор напруги,захист від напруги,ящик</t>
  </si>
  <si>
    <t>Акваізол,євроруберойд</t>
  </si>
  <si>
    <t>Американка,відведення,з`єднання,муфта,перехідник,різьба,труба,фланець,пакля,перехід,згін</t>
  </si>
  <si>
    <t>Бензин А-95, Дизельне паливо</t>
  </si>
  <si>
    <t>Бокорізи; шпательні лопатки; пензлики; бокс; кольцо ущільнююче; набір насадок; ліска для тримера; міксер для фарб; лійка; рукавички</t>
  </si>
  <si>
    <t>Валюта</t>
  </si>
  <si>
    <t>Виготовлення проектно-кошторисної документаці по об'єкту: Капітальний ремонт підвальних приміщень з пристосуванням їх як найпростіше укриття в корпусі філологічного факультету СумДПУ імені А.С.Макаренка, м.Суми, вул Роменська, 87</t>
  </si>
  <si>
    <t xml:space="preserve">Виготовлення проектно-кошторисної документації по об'єкту: Капітальний ремонт підвальних приміщень з пристосуванням їх як найпростіше укриття в корпусі філологічного факультета СумДПУ імені А.С.Макаренка, м.Суми, вул Роменська, 87 </t>
  </si>
  <si>
    <t>Вилка,клемник,клема,короб,розетка,вилка,вимикач,перемикач</t>
  </si>
  <si>
    <t>Всі учасники закупки</t>
  </si>
  <si>
    <t>Відкриті торги з особливостями</t>
  </si>
  <si>
    <t>Вішалка-стійка для одягу</t>
  </si>
  <si>
    <t>Гідроакумулятор</t>
  </si>
  <si>
    <t>ДЕРЖАВНА ОСВІТНЯ УСТАНОВА "НАВЧАЛЬНО-МЕТОДИЧНИЙ ЦЕНТР З ПИТАНЬ ЯКОСТІ ОСВІТИ"</t>
  </si>
  <si>
    <t>ДЕРЖАВНЕ ПІДПРИЄМСТВО "ІНФОРЕСУРС"</t>
  </si>
  <si>
    <t>ДК 021:2015 92110000-5 Послуги з виробництва кіноплівки та відеокасет і супутні послуги (послуги з виготовлення та розміщення інформаційних відеоматеріалів про Сумський державний педагогічний університет імені А. С. Макаренка в ефірі телекомпанії "СТС")</t>
  </si>
  <si>
    <t>ДК 021:2015 ‒ 39290000-1 Фурнітура різна (Табличка для рослин на ніжці)</t>
  </si>
  <si>
    <t>ДОЧІРНЄ ПІДПРИЄМСТВО "ЦЕНТР МЕДИЧНИХ ТЕХНОЛОГІЙ" ТОВАРИСТВА З ОБМЕЖЕНОЮ ВІДПОВІДАЛЬНІСТЮ "СУМСЬКИЙ РЕГІОНАЛЬНИЙ "МЕДИЧНИЙ ЦЕНТР БЕЗПЕКИ ДОРОЖНЬОГО РУХУ"</t>
  </si>
  <si>
    <t>Дата закінчення процедури</t>
  </si>
  <si>
    <t>Дата проведення аукціону або розгляду</t>
  </si>
  <si>
    <t>Дата публікації закупівлі</t>
  </si>
  <si>
    <t>Диск відрізний; круг відрізний</t>
  </si>
  <si>
    <t>Дихлофос,родентицид</t>
  </si>
  <si>
    <t>Добриво</t>
  </si>
  <si>
    <t>Дюбель, анкер, шайба, кут, примикання</t>
  </si>
  <si>
    <t>Дюбель,кріплення,хомут</t>
  </si>
  <si>
    <t>Електроди</t>
  </si>
  <si>
    <t>Електрочайник</t>
  </si>
  <si>
    <t>Емаль,барвник,фарба</t>
  </si>
  <si>
    <t>Закупівля без використання електронної системи</t>
  </si>
  <si>
    <t>Замок врізний</t>
  </si>
  <si>
    <t>Звіт створено 9 жовтня в 12:47 з використанням http://zakupki.prom.ua</t>
  </si>
  <si>
    <t>КОМУНАЛЬНЕ ПІДПРИЄМСТВО "МІСЬКВОДОКАНАЛ" СУМСЬКОЇ МІСЬКОЇ РАДИ</t>
  </si>
  <si>
    <t>Кабель,провід</t>
  </si>
  <si>
    <t>Класифікатор</t>
  </si>
  <si>
    <t>Колодка,котушка,трійник</t>
  </si>
  <si>
    <t>Компрессор</t>
  </si>
  <si>
    <t>Контейнер</t>
  </si>
  <si>
    <t>Кран,клапан</t>
  </si>
  <si>
    <t>Кран,фум-стрічка,відведення</t>
  </si>
  <si>
    <t>Куточок</t>
  </si>
  <si>
    <t>Кількість запрошених постачальників</t>
  </si>
  <si>
    <t>Кількість одиниць</t>
  </si>
  <si>
    <t>Кількість учасників аукціону</t>
  </si>
  <si>
    <t>Лампа</t>
  </si>
  <si>
    <t>Лист оцинкований, портландцемент, паркан,стрічка,наждачний папір,сітка</t>
  </si>
  <si>
    <t>Ллянні волокна</t>
  </si>
  <si>
    <t>МІЖРЕГІОНАЛЬНИЙ ЦЕНТР ШВИДКОГО РЕАГУВАННЯ ДЕРЖАВНОЇ СЛУЖБИ УКРАЇНИ З НАДЗВИЧАЙНИХ СИТУАЦІЙ</t>
  </si>
  <si>
    <t>Мастика, праймер</t>
  </si>
  <si>
    <t>Медикаменти</t>
  </si>
  <si>
    <t>Медичні матеріали</t>
  </si>
  <si>
    <t>Мультиметр цифровий</t>
  </si>
  <si>
    <t>Мішки,пакети для сміття</t>
  </si>
  <si>
    <t>Мішок</t>
  </si>
  <si>
    <t>НАЦІОНАЛЬНЕ АГЕНТСТВО ІЗ ЗАБЕЗПЕЧЕННЯ ЯКОСТІ ВИЩОЇ ОСВІТИ</t>
  </si>
  <si>
    <t>Навчання та перевірка знань посадових осіб та спеціалістів з питань охорони праці</t>
  </si>
  <si>
    <t>Надання дизайнерських послуг - виготовлення брендбуку в електронному вигляді у растровому та векторному виді з прив`язкою кольорів до палітр виробників матеріалів</t>
  </si>
  <si>
    <t>Надувний купол-палатка 5м діаметр</t>
  </si>
  <si>
    <t>Назва потенційного переможця (з найменшою ціною)</t>
  </si>
  <si>
    <t>Назва товару</t>
  </si>
  <si>
    <t>Насіння</t>
  </si>
  <si>
    <t>Номер договору</t>
  </si>
  <si>
    <t>Ніж,відро,корзина,ручка,мінівалик,шпатель,лійка,рулетка,рукавички,свердло,сітка,рушник,кастра,губка,підвязки,ремні</t>
  </si>
  <si>
    <t>Олива</t>
  </si>
  <si>
    <t>Очікувана вартість, грн</t>
  </si>
  <si>
    <t>Очікувана вартість, одиниця.</t>
  </si>
  <si>
    <t>Пакети для сміття</t>
  </si>
  <si>
    <t>Папка "Особова справа студента" та папка "Реєстраційна справа студента"</t>
  </si>
  <si>
    <t>Папір та канцелярські товари</t>
  </si>
  <si>
    <t xml:space="preserve">Папір та канцелярські товари (код ДК 021:2015 30190000-7 - Офісне устаткування та приладдя різне)
</t>
  </si>
  <si>
    <t>Паста для пакли</t>
  </si>
  <si>
    <t>Повітродувка бензинова</t>
  </si>
  <si>
    <t>Подовжувач; розетка; вилки</t>
  </si>
  <si>
    <t>Посилання на тендер</t>
  </si>
  <si>
    <t>Послуга з проведення чистки каналізаційної мережі за адресою: м.Суми, вул. Роменська,91 (прибудинкова каналізація гуртожитку № 3) ДК 021:2015 код 90470000-2 Послуги з чищення каналізаційних колекторів (Послуги з проведення чистки каналізаційної мережі)</t>
  </si>
  <si>
    <t>Послуга(и) з організації доступу до ЄДЕБО 1 (одного) користувача уповноваженого суб'єкта із використанням динамічних бібліотек</t>
  </si>
  <si>
    <t>Послуга(и) із заміни в ЄДЕБО користувача (користувачів) уповноваженого суб'єкта з доступом із використанням динамічних бібліотек</t>
  </si>
  <si>
    <t xml:space="preserve">Послуги з акредитації освітньої програми за кодом ДК 021:2015 «Єдиний закупівельний словник»-98110000-7 Послуги підприємницьких, професійних та спеціалізованих організацій);
Спеціальність 014 Середня освіта Рівень вищої освіти Третій (освітньо науковий) Ідентифікатор освітньої програми у ЄДЕБО та її назва: 51177 Середня освіта (Музичне мистецтво)
</t>
  </si>
  <si>
    <t>Послуги з обробки даних, видачі сертифікатів, перевидачі до закінчення строку чинності такого сертифікату та їх обслуговування</t>
  </si>
  <si>
    <t>Послуги з організації доступу до ЄДЕБО 1 (одного) користувача уповноваженого суб'єкта з використанням динамічних бібліотек</t>
  </si>
  <si>
    <t>Послуги з проведення профілактичних медичних оглядів працівників</t>
  </si>
  <si>
    <t>Послуги з проведенням медичного огляду водіїв ТЗ</t>
  </si>
  <si>
    <t>Послуги організаційного характеру пов`язані зпереоформленням сертифіката про акредитацію Замовника (напряму підготовки, спеціальності)</t>
  </si>
  <si>
    <t>Послуги із заміни в ЄДЕБО користувача (користувачів) уповноваженого суб'єкта з доступом із використанням динамічних бібліотек</t>
  </si>
  <si>
    <t>Причина скасування закупівлі</t>
  </si>
  <si>
    <t xml:space="preserve">Проекційна система для планетарію
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</si>
  <si>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</si>
  <si>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</si>
  <si>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Профіль; кутник; портландцемент</t>
  </si>
  <si>
    <t>Психофізіологічна експертиза працівників щодо відповідності до професійних вимог з виконання робіт підвищеної небезпеки та тих, що потребують професійного добору</t>
  </si>
  <si>
    <t>Радіатор,комплект футорок,кронштейн</t>
  </si>
  <si>
    <t>Редакційно-видавничі послуги згідно з специфікацією (додаток №1 до договору), що виконуються за проектом наукових робіт та науково-технічних (експериментальних) розробок молодих вчених  "Інноваційна складова безпеки сталого розвитку старопромислових регіонів України: стратегічні напрями інституційного забезпечення і трансферу технологій в інноваційних ландшафтах"</t>
  </si>
  <si>
    <t>Редакційно-видавничі послуги згідно з специфікацією (додаток №1 до договору), що виконуються за проектом наукових робіт та науково-технічних (експериментальних) розробок молодих вчених "Організаційно-економічне забезпечення повоєнного сталого розвитку територій на основі інфраструктурно-сервісної методології розвитку інноваційних спільнот".</t>
  </si>
  <si>
    <t>Ремонт,технічне обслуговування,випробування,тарування та заправлення дихальних апаратів стисненим повітрям і киснем,спорядження інших засобів індивідуального захисту органів дихання та проведення аналізу якості хімічних поглинальних речовин</t>
  </si>
  <si>
    <t>Розробка кошторисної документації згідно ДСТУ Б Д.1.1-7:2013 "Правила визначення вартості проектно-вишукувальних робіт та експертизи проектної документації на будівництво" по об`єкту: Капітальний ремонт кабінетів наукової лабораторії "Робототехніка та інновації в освіті та науці" Сумського державного педагогічного університету імені А.С.Макаренка"</t>
  </si>
  <si>
    <t>Розумний будинок на колесах робот Arduin; Набір Arduino Uno KIT</t>
  </si>
  <si>
    <t>Саморіз,шуруп,шайба,болт,гайка,кут,дюбель,кронштейн</t>
  </si>
  <si>
    <t>Саморіз; дюбель; болт; гайка; цвях; дюбель-гвинт; шайба; гвинт-дюбель; заглушка</t>
  </si>
  <si>
    <t>Світильник</t>
  </si>
  <si>
    <t>Силіконовий герметик,паста</t>
  </si>
  <si>
    <t>Стартер</t>
  </si>
  <si>
    <t>Статус</t>
  </si>
  <si>
    <t>Статус договору</t>
  </si>
  <si>
    <t>Сума зниження грн</t>
  </si>
  <si>
    <t>Суміш Кнауф; клей епоксидний; грунтівка; грунт; шпатлівка</t>
  </si>
  <si>
    <t>ТОВ «КОМФОРТ ТАУН 2023»</t>
  </si>
  <si>
    <t>ТОВАРИСТВО З ОБМЕЖЕНОЮ ВІДПОВІДАЛЬНІСТЮ "АРТЕМОН"</t>
  </si>
  <si>
    <t>ТОВАРИСТВО З ОБМЕЖЕНОЮ ВІДПОВІДАЛЬНІСТЮ "ВІТА-С-"</t>
  </si>
  <si>
    <t>ТОВАРИСТВО З ОБМЕЖЕНОЮ ВІДПОВІДАЛЬНІСТЮ "ВИРОБНИЧО-КОМЕРЦІЙНЕ ПІДПРИЄМСТВО "ВАЙПЕР"</t>
  </si>
  <si>
    <t>ТОВАРИСТВО З ОБМЕЖЕНОЮ ВІДПОВІДАЛЬНІСТЮ "ВОГ РЕСУРС"</t>
  </si>
  <si>
    <t>ТОВАРИСТВО З ОБМЕЖЕНОЮ ВІДПОВІДАЛЬНІСТЮ "ЛІНДА ФАРМ"</t>
  </si>
  <si>
    <t>ТОВАРИСТВО З ОБМЕЖЕНОЮ ВІДПОВІДАЛЬНІСТЮ "НАВЧАЛЬНО - ВИРОБНИЧИЙ ЦЕНТР "ПЛАНЕТА ЗНАНЬ"</t>
  </si>
  <si>
    <t>ТОВАРИСТВО З ОБМЕЖЕНОЮ ВІДПОВІДАЛЬНІСТЮ "РЕКЛАМНА ГРУПА РЕГІОН"</t>
  </si>
  <si>
    <t>ТОВАРИСТВО З ОБМЕЖЕНОЮ ВІДПОВІДАЛЬНІСТЮ "СУМСЬКИЙ МЕДИЧНИЙ ЦЕНТР "СІМЕЙНА ПОЛІКЛІНІКА"</t>
  </si>
  <si>
    <t>ТОВАРИСТВО З ОБМЕЖЕНОЮ ВІДПОВІДАЛЬНІСТЮ "СУМСЬКИЙ РЕГІОНАЛЬНИЙ "МЕДИЧНИЙ ЦЕНТР БЕЗПЕКИ ДОРОЖНЬОГО РУХУ"</t>
  </si>
  <si>
    <t>ТОВАРИСТВО З ОБМЕЖЕНОЮ ВІДПОВІДАЛЬНІСТЮ "ЦЕНТР СЕРТИФІКАЦІЇ КЛЮЧІВ "УКРАЇНА"</t>
  </si>
  <si>
    <t>Тепловентилятор</t>
  </si>
  <si>
    <t>Тип процедури</t>
  </si>
  <si>
    <t>Товариство з обмеженою відповідальністю «Телекомпанія СТС»</t>
  </si>
  <si>
    <t>Торфяний субстрат,актара</t>
  </si>
  <si>
    <t>Трансформатор струму</t>
  </si>
  <si>
    <t>Труба,коліно,ревізія,муфта,редукція,манжет,трійник</t>
  </si>
  <si>
    <t>Труба,коліно,трійник,муфта,хомут,редукція,манжет,хрестовина,гофра</t>
  </si>
  <si>
    <t>Труби</t>
  </si>
  <si>
    <t>Трубка термоусаджувальна,стрічка</t>
  </si>
  <si>
    <t>Укладення договору до</t>
  </si>
  <si>
    <t>Укладення договору з</t>
  </si>
  <si>
    <t>ФОП БАШИНСЬКИЙ ІГОР АНАТОЛІЙОВИЧ</t>
  </si>
  <si>
    <t>ФОП КУЛЬГОВ ОЛЕКСАНДР ВОЛОДИМИРОВИЧ</t>
  </si>
  <si>
    <t>ФОП МИХАЙЛЕНКО ЮРІЙ МИКОЛАЙОВИЧ</t>
  </si>
  <si>
    <t>ФОП МОРОЗ АРТУР ВАДИМОВИЧ</t>
  </si>
  <si>
    <t>ФОП НОВІК ОЛЕКСАНДР ВОЛОДИМИРОВИЧ</t>
  </si>
  <si>
    <t>ФОП ПРИХОДЬКО ЖАННА ГРИГОРІВНА</t>
  </si>
  <si>
    <t>ФОП ПРИХОЖАЙ НАТАЛІЯ ВОЛОДИМИРІВНА</t>
  </si>
  <si>
    <t>ФОП РОЖОК СЕРГІЙ ВІКТОРОВИЧ</t>
  </si>
  <si>
    <t>ФОП ТУШКО ТАРАС ВОЛОДИМИРОВИЧ</t>
  </si>
  <si>
    <t>Фактична сума договору</t>
  </si>
  <si>
    <t>Фактичний переможець</t>
  </si>
  <si>
    <t>Фарба; пігмент</t>
  </si>
  <si>
    <t>Фільтр</t>
  </si>
  <si>
    <t>Фільтр комп'ютерний</t>
  </si>
  <si>
    <t>Шланг для душа,кран,трубка,перехід гумовий</t>
  </si>
  <si>
    <t>Шланг для душа; Комплект кріплення унітаза</t>
  </si>
  <si>
    <t>Шпаклівка,розчинник,клей</t>
  </si>
  <si>
    <t>Якщо ви маєте пропозицію чи побажання щодо покращення цього звіту, напишіть нам, будь ласка:</t>
  </si>
  <si>
    <t>активний</t>
  </si>
  <si>
    <t>завершено</t>
  </si>
  <si>
    <t>закритий</t>
  </si>
  <si>
    <t>кваліфікація</t>
  </si>
  <si>
    <t>№</t>
  </si>
  <si>
    <t>№ 0109ДПУ</t>
  </si>
  <si>
    <t>№ 0209 ДПУ</t>
  </si>
  <si>
    <t>№ 0409</t>
  </si>
  <si>
    <t>№ 0509</t>
  </si>
  <si>
    <t>№ 0708</t>
  </si>
  <si>
    <t>№ 0801</t>
  </si>
  <si>
    <t xml:space="preserve">№ 0801 </t>
  </si>
  <si>
    <t>№ 0802</t>
  </si>
  <si>
    <t xml:space="preserve">№ 0804 </t>
  </si>
  <si>
    <t>№ 1008</t>
  </si>
  <si>
    <t>№ 106</t>
  </si>
  <si>
    <t>№ 1909</t>
  </si>
  <si>
    <t>№ 1909/1</t>
  </si>
  <si>
    <t xml:space="preserve">№ 1909/1 </t>
  </si>
  <si>
    <t xml:space="preserve">№ 1909/2 </t>
  </si>
  <si>
    <t>№ 20/06/2023-1 Планетарій</t>
  </si>
  <si>
    <t>№ 20/06/2023-2 Купол-палатка</t>
  </si>
  <si>
    <t>№ 2407/2</t>
  </si>
  <si>
    <t xml:space="preserve">№ 2407/2 </t>
  </si>
  <si>
    <t>№ 26</t>
  </si>
  <si>
    <t>№ 2706</t>
  </si>
  <si>
    <t>№ 2806</t>
  </si>
  <si>
    <t>№ 314</t>
  </si>
  <si>
    <t>№ 33- П-3</t>
  </si>
  <si>
    <t>№ 33-П-2</t>
  </si>
  <si>
    <t>№ 33-П-4</t>
  </si>
  <si>
    <t>№ 33-П-5</t>
  </si>
  <si>
    <t>№ 33-С-2</t>
  </si>
  <si>
    <t>№ 33-С-3</t>
  </si>
  <si>
    <t>№ 50</t>
  </si>
  <si>
    <t>№ 56</t>
  </si>
  <si>
    <t>№ 563</t>
  </si>
  <si>
    <t>№ _А-23-0101_</t>
  </si>
  <si>
    <t>№0109ДПУ</t>
  </si>
  <si>
    <t>№04/09</t>
  </si>
  <si>
    <t xml:space="preserve">№1909/1 </t>
  </si>
  <si>
    <t>№2407</t>
  </si>
  <si>
    <t>№2407/1</t>
  </si>
  <si>
    <t>№2706</t>
  </si>
</sst>
</file>

<file path=xl/styles.xml><?xml version="1.0" encoding="utf-8"?>
<styleSheet xmlns="http://schemas.openxmlformats.org/spreadsheetml/2006/main">
  <numFmts count="2">
    <numFmt numFmtId="165" formatCode="yyyy-mm-dd"/>
    <numFmt numFmtId="166" formatCode="dd.mm.yyyy"/>
  </numFmts>
  <fonts count="4">
    <font>
      <sz val="11"/>
      <color theme="1"/>
      <name val="Calibri"/>
      <family val="2"/>
      <scheme val="minor"/>
    </font>
    <font>
      <sz val="10.0"/>
      <color rgb="00000000"/>
      <name val="Calibri"/>
      <family val="2"/>
    </font>
    <font>
      <sz val="10.0"/>
      <color rgb="0000FF"/>
      <name val="Calibri"/>
      <family val="2"/>
    </font>
    <font>
      <sz val="10.0"/>
      <color rgb="FFFFFF"/>
      <name val="Calibri"/>
      <family val="2"/>
      <b/>
    </font>
  </fonts>
  <fills count="3">
    <fill>
      <patternFill patternType="none"/>
    </fill>
    <fill>
      <patternFill patternType="gray125"/>
    </fill>
    <fill>
      <patternFill patternType="solid">
        <fgColor rgb="008000"/>
      </patternFill>
    </fill>
  </fills>
  <borders count="2">
    <border>
      <left/>
      <right/>
      <top/>
      <bottom/>
      <diagonal/>
    </border>
    <border>
      <left style="medium">
        <color rgb="FFFFFF"/>
      </left>
      <right style="medium">
        <color rgb="FFFFFF"/>
      </right>
      <top style="medium">
        <color rgb="FFFFFF"/>
      </top>
      <bottom style="medium">
        <color rgb="FFFFFF"/>
      </bottom>
      <diagonal/>
    </border>
  </borders>
  <cellStyleXfs count="1">
    <xf numFmtId="0" fontId="0" fillId="0" borderId="0"/>
  </cellStyleXfs>
  <cellXfs count="11">
    <xf numFmtId="0" fontId="0" fillId="0" xfId="0" borderId="0"/>
    <xf numFmtId="0" fontId="1" fillId="0" xfId="0" borderId="0" applyFont="1"/>
    <xf numFmtId="0" fontId="2" fillId="0" xfId="0" borderId="0" applyFont="1"/>
    <xf numFmtId="0" fontId="3" fillId="2" xfId="0" borderId="1" applyFont="1" applyBorder="1" applyFill="1" applyAlignment="1">
      <alignment horizontal="center" wrapText="1"/>
    </xf>
    <xf numFmtId="1" fontId="1" fillId="0" xfId="0" borderId="0" applyFont="1" applyNumberFormat="1"/>
    <xf numFmtId="0" fontId="1" fillId="0" xfId="0" borderId="0" applyFont="1" applyAlignment="1">
      <alignment wrapText="1"/>
    </xf>
    <xf numFmtId="165" fontId="0" fillId="0" xfId="0" borderId="0" applyNumberFormat="1"/>
    <xf numFmtId="166" fontId="1" fillId="0" xfId="0" borderId="0" applyFont="1" applyNumberFormat="1"/>
    <xf numFmtId="4" fontId="1" fillId="0" xfId="0" borderId="0" applyFont="1" applyNumberFormat="1"/>
    <xf numFmtId="0" fontId="2" fillId="0" xfId="0" border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ns0:Relationships xmlns:ns0="http://schemas.openxmlformats.org/package/2006/relationships">
  <ns0:Relationship Id="rId1" Target="worksheets/sheet1.xml" Type="http://schemas.openxmlformats.org/officeDocument/2006/relationships/worksheet"/>
  <ns0:Relationship Id="rId2" Target="sharedStrings.xml" Type="http://schemas.openxmlformats.org/officeDocument/2006/relationships/sharedStrings"/>
  <ns0:Relationship Id="rId3" Target="styles.xml" Type="http://schemas.openxmlformats.org/officeDocument/2006/relationships/styles"/>
  <ns0:Relationship Id="rId4" Target="theme/theme1.xml" Type="http://schemas.openxmlformats.org/officeDocument/2006/relationships/theme"/>
</ns0: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ns0:Relationships xmlns:ns0="http://schemas.openxmlformats.org/package/2006/relationships">
  <ns0:Relationship Id="rId1" Type="http://schemas.openxmlformats.org/officeDocument/2006/relationships/hyperlink" Target="mailto:report.zakupki@prom.ua" TargetMode="External"/>
  <ns0:Relationship Id="rId2" Type="http://schemas.openxmlformats.org/officeDocument/2006/relationships/hyperlink" Target="https://my.zakupki.prom.ua/cabinet/purchases/state_purchase/view/43704596" TargetMode="External"/>
  <ns0:Relationship Id="rId3" Type="http://schemas.openxmlformats.org/officeDocument/2006/relationships/hyperlink" Target="https://my.zakupki.prom.ua/cabinet/purchases/state_purchase/view/43707969" TargetMode="External"/>
  <ns0:Relationship Id="rId4" Type="http://schemas.openxmlformats.org/officeDocument/2006/relationships/hyperlink" Target="https://my.zakupki.prom.ua/cabinet/purchases/state_purchase/view/43708118" TargetMode="External"/>
  <ns0:Relationship Id="rId5" Type="http://schemas.openxmlformats.org/officeDocument/2006/relationships/hyperlink" Target="https://my.zakupki.prom.ua/cabinet/purchases/state_purchase/view/43708372" TargetMode="External"/>
  <ns0:Relationship Id="rId6" Type="http://schemas.openxmlformats.org/officeDocument/2006/relationships/hyperlink" Target="https://my.zakupki.prom.ua/cabinet/purchases/state_purchase/view/43708540" TargetMode="External"/>
  <ns0:Relationship Id="rId7" Type="http://schemas.openxmlformats.org/officeDocument/2006/relationships/hyperlink" Target="https://my.zakupki.prom.ua/cabinet/purchases/state_purchase/view/43708901" TargetMode="External"/>
  <ns0:Relationship Id="rId8" Type="http://schemas.openxmlformats.org/officeDocument/2006/relationships/hyperlink" Target="https://my.zakupki.prom.ua/cabinet/purchases/state_purchase/view/43708972" TargetMode="External"/>
  <ns0:Relationship Id="rId9" Type="http://schemas.openxmlformats.org/officeDocument/2006/relationships/hyperlink" Target="https://my.zakupki.prom.ua/cabinet/purchases/state_purchase/view/43709807" TargetMode="External"/>
  <ns0:Relationship Id="rId10" Type="http://schemas.openxmlformats.org/officeDocument/2006/relationships/hyperlink" Target="https://my.zakupki.prom.ua/cabinet/purchases/state_purchase/view/43710033" TargetMode="External"/>
  <ns0:Relationship Id="rId11" Type="http://schemas.openxmlformats.org/officeDocument/2006/relationships/hyperlink" Target="https://my.zakupki.prom.ua/cabinet/purchases/state_purchase/view/43710106" TargetMode="External"/>
  <ns0:Relationship Id="rId12" Type="http://schemas.openxmlformats.org/officeDocument/2006/relationships/hyperlink" Target="https://my.zakupki.prom.ua/cabinet/purchases/state_purchase/view/43710198" TargetMode="External"/>
  <ns0:Relationship Id="rId13" Type="http://schemas.openxmlformats.org/officeDocument/2006/relationships/hyperlink" Target="https://my.zakupki.prom.ua/cabinet/purchases/state_purchase/view/43710308" TargetMode="External"/>
  <ns0:Relationship Id="rId14" Type="http://schemas.openxmlformats.org/officeDocument/2006/relationships/hyperlink" Target="https://my.zakupki.prom.ua/cabinet/purchases/state_purchase/view/43710549" TargetMode="External"/>
  <ns0:Relationship Id="rId15" Type="http://schemas.openxmlformats.org/officeDocument/2006/relationships/hyperlink" Target="https://my.zakupki.prom.ua/cabinet/purchases/state_purchase/view/43710654" TargetMode="External"/>
  <ns0:Relationship Id="rId16" Type="http://schemas.openxmlformats.org/officeDocument/2006/relationships/hyperlink" Target="https://my.zakupki.prom.ua/cabinet/purchases/state_purchase/view/43710747" TargetMode="External"/>
  <ns0:Relationship Id="rId17" Type="http://schemas.openxmlformats.org/officeDocument/2006/relationships/hyperlink" Target="https://my.zakupki.prom.ua/cabinet/purchases/state_purchase/view/43710847" TargetMode="External"/>
  <ns0:Relationship Id="rId18" Type="http://schemas.openxmlformats.org/officeDocument/2006/relationships/hyperlink" Target="https://my.zakupki.prom.ua/cabinet/purchases/state_purchase/view/43710993" TargetMode="External"/>
  <ns0:Relationship Id="rId19" Type="http://schemas.openxmlformats.org/officeDocument/2006/relationships/hyperlink" Target="https://my.zakupki.prom.ua/cabinet/purchases/state_purchase/view/43711108" TargetMode="External"/>
  <ns0:Relationship Id="rId20" Type="http://schemas.openxmlformats.org/officeDocument/2006/relationships/hyperlink" Target="https://my.zakupki.prom.ua/cabinet/purchases/state_purchase/view/43711255" TargetMode="External"/>
  <ns0:Relationship Id="rId21" Type="http://schemas.openxmlformats.org/officeDocument/2006/relationships/hyperlink" Target="https://my.zakupki.prom.ua/cabinet/purchases/state_purchase/view/43956657" TargetMode="External"/>
  <ns0:Relationship Id="rId22" Type="http://schemas.openxmlformats.org/officeDocument/2006/relationships/hyperlink" Target="https://my.zakupki.prom.ua/cabinet/purchases/state_purchase/view/43956864" TargetMode="External"/>
  <ns0:Relationship Id="rId23" Type="http://schemas.openxmlformats.org/officeDocument/2006/relationships/hyperlink" Target="https://my.zakupki.prom.ua/cabinet/purchases/state_purchase/view/44114436" TargetMode="External"/>
  <ns0:Relationship Id="rId24" Type="http://schemas.openxmlformats.org/officeDocument/2006/relationships/hyperlink" Target="https://my.zakupki.prom.ua/cabinet/purchases/state_purchase/view/44114740" TargetMode="External"/>
  <ns0:Relationship Id="rId25" Type="http://schemas.openxmlformats.org/officeDocument/2006/relationships/hyperlink" Target="https://my.zakupki.prom.ua/cabinet/purchases/state_purchase/view/44177105" TargetMode="External"/>
  <ns0:Relationship Id="rId26" Type="http://schemas.openxmlformats.org/officeDocument/2006/relationships/hyperlink" Target="https://my.zakupki.prom.ua/cabinet/purchases/state_purchase/view/44177338" TargetMode="External"/>
  <ns0:Relationship Id="rId27" Type="http://schemas.openxmlformats.org/officeDocument/2006/relationships/hyperlink" Target="https://my.zakupki.prom.ua/cabinet/purchases/state_purchase/view/44223934" TargetMode="External"/>
  <ns0:Relationship Id="rId28" Type="http://schemas.openxmlformats.org/officeDocument/2006/relationships/hyperlink" Target="https://my.zakupki.prom.ua/cabinet/purchases/state_purchase/view/44224816" TargetMode="External"/>
  <ns0:Relationship Id="rId29" Type="http://schemas.openxmlformats.org/officeDocument/2006/relationships/hyperlink" Target="https://my.zakupki.prom.ua/cabinet/purchases/state_purchase/view/44225431" TargetMode="External"/>
  <ns0:Relationship Id="rId30" Type="http://schemas.openxmlformats.org/officeDocument/2006/relationships/hyperlink" Target="https://my.zakupki.prom.ua/cabinet/purchases/state_purchase/view/44225536" TargetMode="External"/>
  <ns0:Relationship Id="rId31" Type="http://schemas.openxmlformats.org/officeDocument/2006/relationships/hyperlink" Target="https://my.zakupki.prom.ua/cabinet/purchases/state_purchase/view/44225855" TargetMode="External"/>
  <ns0:Relationship Id="rId32" Type="http://schemas.openxmlformats.org/officeDocument/2006/relationships/hyperlink" Target="https://my.zakupki.prom.ua/cabinet/purchases/state_purchase/view/44225961" TargetMode="External"/>
  <ns0:Relationship Id="rId33" Type="http://schemas.openxmlformats.org/officeDocument/2006/relationships/hyperlink" Target="https://my.zakupki.prom.ua/cabinet/purchases/state_purchase/view/44226208" TargetMode="External"/>
  <ns0:Relationship Id="rId34" Type="http://schemas.openxmlformats.org/officeDocument/2006/relationships/hyperlink" Target="https://my.zakupki.prom.ua/cabinet/purchases/state_purchase/view/44226456" TargetMode="External"/>
  <ns0:Relationship Id="rId35" Type="http://schemas.openxmlformats.org/officeDocument/2006/relationships/hyperlink" Target="https://my.zakupki.prom.ua/cabinet/purchases/state_purchase/view/44226623" TargetMode="External"/>
  <ns0:Relationship Id="rId36" Type="http://schemas.openxmlformats.org/officeDocument/2006/relationships/hyperlink" Target="https://my.zakupki.prom.ua/cabinet/purchases/state_purchase/view/44227755" TargetMode="External"/>
  <ns0:Relationship Id="rId37" Type="http://schemas.openxmlformats.org/officeDocument/2006/relationships/hyperlink" Target="https://my.zakupki.prom.ua/cabinet/purchases/state_purchase/view/44228127" TargetMode="External"/>
  <ns0:Relationship Id="rId38" Type="http://schemas.openxmlformats.org/officeDocument/2006/relationships/hyperlink" Target="https://my.zakupki.prom.ua/cabinet/purchases/state_purchase/view/44229087" TargetMode="External"/>
  <ns0:Relationship Id="rId39" Type="http://schemas.openxmlformats.org/officeDocument/2006/relationships/hyperlink" Target="https://my.zakupki.prom.ua/cabinet/purchases/state_purchase/view/44229515" TargetMode="External"/>
  <ns0:Relationship Id="rId40" Type="http://schemas.openxmlformats.org/officeDocument/2006/relationships/hyperlink" Target="https://my.zakupki.prom.ua/cabinet/purchases/state_purchase/view/44229898" TargetMode="External"/>
  <ns0:Relationship Id="rId41" Type="http://schemas.openxmlformats.org/officeDocument/2006/relationships/hyperlink" Target="https://my.zakupki.prom.ua/cabinet/purchases/state_purchase/view/44229994" TargetMode="External"/>
  <ns0:Relationship Id="rId42" Type="http://schemas.openxmlformats.org/officeDocument/2006/relationships/hyperlink" Target="https://my.zakupki.prom.ua/cabinet/purchases/state_purchase/view/44230196" TargetMode="External"/>
  <ns0:Relationship Id="rId43" Type="http://schemas.openxmlformats.org/officeDocument/2006/relationships/hyperlink" Target="https://my.zakupki.prom.ua/cabinet/purchases/state_purchase/view/44230279" TargetMode="External"/>
  <ns0:Relationship Id="rId44" Type="http://schemas.openxmlformats.org/officeDocument/2006/relationships/hyperlink" Target="https://my.zakupki.prom.ua/cabinet/purchases/state_purchase/view/44272638" TargetMode="External"/>
  <ns0:Relationship Id="rId45" Type="http://schemas.openxmlformats.org/officeDocument/2006/relationships/hyperlink" Target="https://my.zakupki.prom.ua/cabinet/purchases/state_purchase/view/44273152" TargetMode="External"/>
  <ns0:Relationship Id="rId46" Type="http://schemas.openxmlformats.org/officeDocument/2006/relationships/hyperlink" Target="https://my.zakupki.prom.ua/cabinet/purchases/state_purchase/view/44273369" TargetMode="External"/>
  <ns0:Relationship Id="rId47" Type="http://schemas.openxmlformats.org/officeDocument/2006/relationships/hyperlink" Target="https://my.zakupki.prom.ua/cabinet/purchases/state_purchase/view/44327733" TargetMode="External"/>
  <ns0:Relationship Id="rId48" Type="http://schemas.openxmlformats.org/officeDocument/2006/relationships/hyperlink" Target="https://my.zakupki.prom.ua/cabinet/purchases/state_purchase/view/44449919" TargetMode="External"/>
  <ns0:Relationship Id="rId49" Type="http://schemas.openxmlformats.org/officeDocument/2006/relationships/hyperlink" Target="https://my.zakupki.prom.ua/cabinet/purchases/state_purchase/view/44475405" TargetMode="External"/>
  <ns0:Relationship Id="rId50" Type="http://schemas.openxmlformats.org/officeDocument/2006/relationships/hyperlink" Target="https://my.zakupki.prom.ua/cabinet/purchases/state_purchase/view/44475575" TargetMode="External"/>
  <ns0:Relationship Id="rId51" Type="http://schemas.openxmlformats.org/officeDocument/2006/relationships/hyperlink" Target="https://my.zakupki.prom.ua/cabinet/purchases/state_purchase/view/44475867" TargetMode="External"/>
  <ns0:Relationship Id="rId52" Type="http://schemas.openxmlformats.org/officeDocument/2006/relationships/hyperlink" Target="https://my.zakupki.prom.ua/cabinet/purchases/state_purchase/view/44475963" TargetMode="External"/>
  <ns0:Relationship Id="rId53" Type="http://schemas.openxmlformats.org/officeDocument/2006/relationships/hyperlink" Target="https://my.zakupki.prom.ua/cabinet/purchases/state_purchase/view/44477381" TargetMode="External"/>
  <ns0:Relationship Id="rId54" Type="http://schemas.openxmlformats.org/officeDocument/2006/relationships/hyperlink" Target="https://my.zakupki.prom.ua/cabinet/purchases/state_purchase/view/44477635" TargetMode="External"/>
  <ns0:Relationship Id="rId55" Type="http://schemas.openxmlformats.org/officeDocument/2006/relationships/hyperlink" Target="https://my.zakupki.prom.ua/cabinet/purchases/state_purchase/view/44477737" TargetMode="External"/>
  <ns0:Relationship Id="rId56" Type="http://schemas.openxmlformats.org/officeDocument/2006/relationships/hyperlink" Target="https://my.zakupki.prom.ua/cabinet/purchases/state_purchase/view/44477901" TargetMode="External"/>
  <ns0:Relationship Id="rId57" Type="http://schemas.openxmlformats.org/officeDocument/2006/relationships/hyperlink" Target="https://my.zakupki.prom.ua/cabinet/purchases/state_purchase/view/44478223" TargetMode="External"/>
  <ns0:Relationship Id="rId58" Type="http://schemas.openxmlformats.org/officeDocument/2006/relationships/hyperlink" Target="https://my.zakupki.prom.ua/cabinet/purchases/state_purchase/view/44478397" TargetMode="External"/>
  <ns0:Relationship Id="rId59" Type="http://schemas.openxmlformats.org/officeDocument/2006/relationships/hyperlink" Target="https://my.zakupki.prom.ua/cabinet/purchases/state_purchase/view/44495059" TargetMode="External"/>
  <ns0:Relationship Id="rId60" Type="http://schemas.openxmlformats.org/officeDocument/2006/relationships/hyperlink" Target="https://my.zakupki.prom.ua/cabinet/purchases/state_purchase/view/44520897" TargetMode="External"/>
  <ns0:Relationship Id="rId61" Type="http://schemas.openxmlformats.org/officeDocument/2006/relationships/hyperlink" Target="https://my.zakupki.prom.ua/cabinet/purchases/state_purchase/view/45039258" TargetMode="External"/>
  <ns0:Relationship Id="rId62" Type="http://schemas.openxmlformats.org/officeDocument/2006/relationships/hyperlink" Target="https://my.zakupki.prom.ua/cabinet/purchases/state_purchase/view/45039881" TargetMode="External"/>
  <ns0:Relationship Id="rId63" Type="http://schemas.openxmlformats.org/officeDocument/2006/relationships/hyperlink" Target="https://my.zakupki.prom.ua/cabinet/purchases/state_purchase/view/45136208" TargetMode="External"/>
  <ns0:Relationship Id="rId64" Type="http://schemas.openxmlformats.org/officeDocument/2006/relationships/hyperlink" Target="https://my.zakupki.prom.ua/cabinet/purchases/state_purchase/view/45136483" TargetMode="External"/>
  <ns0:Relationship Id="rId65" Type="http://schemas.openxmlformats.org/officeDocument/2006/relationships/hyperlink" Target="https://my.zakupki.prom.ua/cabinet/purchases/state_purchase/view/45136604" TargetMode="External"/>
  <ns0:Relationship Id="rId66" Type="http://schemas.openxmlformats.org/officeDocument/2006/relationships/hyperlink" Target="https://my.zakupki.prom.ua/cabinet/purchases/state_purchase/view/45140114" TargetMode="External"/>
  <ns0:Relationship Id="rId67" Type="http://schemas.openxmlformats.org/officeDocument/2006/relationships/hyperlink" Target="https://my.zakupki.prom.ua/cabinet/purchases/state_purchase/view/45140654" TargetMode="External"/>
  <ns0:Relationship Id="rId68" Type="http://schemas.openxmlformats.org/officeDocument/2006/relationships/hyperlink" Target="https://my.zakupki.prom.ua/cabinet/purchases/state_purchase/view/45144469" TargetMode="External"/>
  <ns0:Relationship Id="rId69" Type="http://schemas.openxmlformats.org/officeDocument/2006/relationships/hyperlink" Target="https://my.zakupki.prom.ua/cabinet/purchases/state_purchase/view/45350254" TargetMode="External"/>
  <ns0:Relationship Id="rId70" Type="http://schemas.openxmlformats.org/officeDocument/2006/relationships/hyperlink" Target="https://my.zakupki.prom.ua/cabinet/purchases/state_purchase/view/45350458" TargetMode="External"/>
  <ns0:Relationship Id="rId71" Type="http://schemas.openxmlformats.org/officeDocument/2006/relationships/hyperlink" Target="https://my.zakupki.prom.ua/cabinet/purchases/state_purchase/view/45350806" TargetMode="External"/>
  <ns0:Relationship Id="rId72" Type="http://schemas.openxmlformats.org/officeDocument/2006/relationships/hyperlink" Target="https://my.zakupki.prom.ua/cabinet/purchases/state_purchase/view/45356938" TargetMode="External"/>
  <ns0:Relationship Id="rId73" Type="http://schemas.openxmlformats.org/officeDocument/2006/relationships/hyperlink" Target="https://my.zakupki.prom.ua/cabinet/purchases/state_purchase/view/45357114" TargetMode="External"/>
  <ns0:Relationship Id="rId74" Type="http://schemas.openxmlformats.org/officeDocument/2006/relationships/hyperlink" Target="https://my.zakupki.prom.ua/cabinet/purchases/state_purchase/view/45357657" TargetMode="External"/>
  <ns0:Relationship Id="rId75" Type="http://schemas.openxmlformats.org/officeDocument/2006/relationships/hyperlink" Target="https://my.zakupki.prom.ua/cabinet/purchases/state_purchase/view/45358537" TargetMode="External"/>
  <ns0:Relationship Id="rId76" Type="http://schemas.openxmlformats.org/officeDocument/2006/relationships/hyperlink" Target="https://my.zakupki.prom.ua/cabinet/purchases/state_purchase/view/45439490" TargetMode="External"/>
  <ns0:Relationship Id="rId77" Type="http://schemas.openxmlformats.org/officeDocument/2006/relationships/hyperlink" Target="https://my.zakupki.prom.ua/cabinet/purchases/state_purchase/view/45439914" TargetMode="External"/>
  <ns0:Relationship Id="rId78" Type="http://schemas.openxmlformats.org/officeDocument/2006/relationships/hyperlink" Target="https://my.zakupki.prom.ua/cabinet/purchases/state_purchase/view/45440598" TargetMode="External"/>
  <ns0:Relationship Id="rId79" Type="http://schemas.openxmlformats.org/officeDocument/2006/relationships/hyperlink" Target="https://my.zakupki.prom.ua/cabinet/purchases/state_purchase/view/45442679" TargetMode="External"/>
  <ns0:Relationship Id="rId80" Type="http://schemas.openxmlformats.org/officeDocument/2006/relationships/hyperlink" Target="https://my.zakupki.prom.ua/cabinet/purchases/state_purchase/view/45442900" TargetMode="External"/>
  <ns0:Relationship Id="rId81" Type="http://schemas.openxmlformats.org/officeDocument/2006/relationships/hyperlink" Target="https://my.zakupki.prom.ua/cabinet/purchases/state_purchase/view/45443288" TargetMode="External"/>
  <ns0:Relationship Id="rId82" Type="http://schemas.openxmlformats.org/officeDocument/2006/relationships/hyperlink" Target="https://my.zakupki.prom.ua/cabinet/purchases/state_purchase/view/45479436" TargetMode="External"/>
  <ns0:Relationship Id="rId83" Type="http://schemas.openxmlformats.org/officeDocument/2006/relationships/hyperlink" Target="https://my.zakupki.prom.ua/cabinet/purchases/state_purchase/view/45480236" TargetMode="External"/>
  <ns0:Relationship Id="rId84" Type="http://schemas.openxmlformats.org/officeDocument/2006/relationships/hyperlink" Target="https://my.zakupki.prom.ua/cabinet/purchases/state_purchase/view/45485739" TargetMode="External"/>
  <ns0:Relationship Id="rId85" Type="http://schemas.openxmlformats.org/officeDocument/2006/relationships/hyperlink" Target="https://my.zakupki.prom.ua/cabinet/purchases/state_purchase/view/45488535" TargetMode="External"/>
  <ns0:Relationship Id="rId86" Type="http://schemas.openxmlformats.org/officeDocument/2006/relationships/hyperlink" Target="https://my.zakupki.prom.ua/cabinet/purchases/state_purchase/view/45488895" TargetMode="External"/>
  <ns0:Relationship Id="rId87" Type="http://schemas.openxmlformats.org/officeDocument/2006/relationships/hyperlink" Target="https://my.zakupki.prom.ua/cabinet/purchases/state_purchase/view/45489083" TargetMode="External"/>
  <ns0:Relationship Id="rId88" Type="http://schemas.openxmlformats.org/officeDocument/2006/relationships/hyperlink" Target="https://my.zakupki.prom.ua/cabinet/purchases/state_purchase/view/45489517" TargetMode="External"/>
  <ns0:Relationship Id="rId89" Type="http://schemas.openxmlformats.org/officeDocument/2006/relationships/hyperlink" Target="https://my.zakupki.prom.ua/cabinet/purchases/state_purchase/view/45490110" TargetMode="External"/>
  <ns0:Relationship Id="rId90" Type="http://schemas.openxmlformats.org/officeDocument/2006/relationships/hyperlink" Target="https://my.zakupki.prom.ua/cabinet/purchases/state_purchase/view/45490342" TargetMode="External"/>
  <ns0:Relationship Id="rId91" Type="http://schemas.openxmlformats.org/officeDocument/2006/relationships/hyperlink" Target="https://my.zakupki.prom.ua/cabinet/purchases/state_purchase/view/45491300" TargetMode="External"/>
  <ns0:Relationship Id="rId92" Type="http://schemas.openxmlformats.org/officeDocument/2006/relationships/hyperlink" Target="https://my.zakupki.prom.ua/cabinet/purchases/state_purchase/view/45493072" TargetMode="External"/>
  <ns0:Relationship Id="rId93" Type="http://schemas.openxmlformats.org/officeDocument/2006/relationships/hyperlink" Target="https://my.zakupki.prom.ua/cabinet/purchases/state_purchase/view/45493318" TargetMode="External"/>
  <ns0:Relationship Id="rId94" Type="http://schemas.openxmlformats.org/officeDocument/2006/relationships/hyperlink" Target="https://my.zakupki.prom.ua/cabinet/purchases/state_purchase_lot/view/1017069" TargetMode="External"/>
</ns0:Relationships>
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AD98"/>
  <sheetViews>
    <sheetView workbookViewId="0">
      <pane ySplit="4" topLeftCell="A5" activePane="bottomLeft" state="frozen"/>
      <selection pane="bottomLeft" activeCell="A1" sqref="A1"/>
    </sheetView>
  </sheetViews>
  <sheetFormatPr defaultRowHeight="15" baseColWidth="10"/>
  <cols>
    <col width="10" min="1" max="1"/>
    <col width="25" min="2" max="2"/>
    <col width="45" min="3" max="3"/>
    <col width="45" min="4" max="4"/>
    <col width="45" min="5" max="5"/>
    <col width="20" min="6" max="6"/>
    <col width="20" min="7" max="7"/>
    <col width="20" min="8" max="8"/>
    <col width="10" min="9" max="9"/>
    <col width="10" min="10" max="10"/>
    <col width="25" min="11" max="11"/>
    <col width="25" min="12" max="12"/>
    <col width="25" min="13" max="13"/>
    <col width="25" min="14" max="14"/>
    <col width="45" min="15" max="15"/>
    <col width="25" min="16" max="16"/>
    <col width="15" min="17" max="17"/>
    <col width="45" min="18" max="18"/>
    <col width="20" min="19" max="19"/>
    <col width="30" min="20" max="20"/>
    <col width="20" min="21" max="21"/>
    <col width="20" min="22" max="22"/>
    <col width="20" min="23" max="23"/>
    <col width="20" min="24" max="24"/>
    <col width="25" min="25" max="25"/>
    <col width="10" min="26" max="26"/>
    <col width="20" min="27" max="27"/>
    <col width="20" min="28" max="28"/>
    <col width="20" min="29" max="29"/>
    <col width="50" min="30" max="30"/>
  </cols>
  <sheetData>
    <row r="1" spans="1:30">
      <c r="A1" t="s" s="1">
        <v>345</v>
      </c>
    </row>
    <row r="2" spans="1:30">
      <c r="A2" t="s" s="2">
        <v>197</v>
      </c>
    </row>
    <row r="4" spans="1:30">
      <c r="A4" t="s" s="3">
        <v>350</v>
      </c>
      <c r="B4" t="s" s="3">
        <v>199</v>
      </c>
      <c r="C4" t="s" s="3">
        <v>260</v>
      </c>
      <c r="D4" t="s" s="3">
        <v>235</v>
      </c>
      <c r="E4" t="s" s="3">
        <v>318</v>
      </c>
      <c r="F4" t="s" s="3">
        <v>221</v>
      </c>
      <c r="G4" t="s" s="3">
        <v>220</v>
      </c>
      <c r="H4" t="s" s="3">
        <v>219</v>
      </c>
      <c r="I4" t="s" s="3">
        <v>244</v>
      </c>
      <c r="J4" t="s" s="3">
        <v>243</v>
      </c>
      <c r="K4" t="s" s="3">
        <v>265</v>
      </c>
      <c r="L4" t="s" s="3">
        <v>266</v>
      </c>
      <c r="M4" t="s" s="3">
        <v>287</v>
      </c>
      <c r="N4" t="s" s="3">
        <v>288</v>
      </c>
      <c r="O4" t="s" s="3">
        <v>259</v>
      </c>
      <c r="P4" t="s" s="3">
        <v>304</v>
      </c>
      <c r="Q4" t="s" s="3">
        <v>8</v>
      </c>
      <c r="R4" t="s" s="3">
        <v>338</v>
      </c>
      <c r="S4" t="s" s="3">
        <v>198</v>
      </c>
      <c r="T4" t="s" s="3">
        <v>274</v>
      </c>
      <c r="U4" t="s" s="3">
        <v>302</v>
      </c>
      <c r="V4" t="s" s="3">
        <v>242</v>
      </c>
      <c r="W4" t="s" s="3">
        <v>285</v>
      </c>
      <c r="X4" t="s" s="3">
        <v>262</v>
      </c>
      <c r="Y4" t="s" s="3">
        <v>337</v>
      </c>
      <c r="Z4" t="s" s="3">
        <v>206</v>
      </c>
      <c r="AA4" t="s" s="3">
        <v>303</v>
      </c>
      <c r="AB4" t="s" s="3">
        <v>327</v>
      </c>
      <c r="AC4" t="s" s="3">
        <v>326</v>
      </c>
      <c r="AD4" t="s" s="3">
        <v>210</v>
      </c>
    </row>
    <row r="5" spans="1:30">
      <c r="A5" t="n" s="4">
        <v>1</v>
      </c>
      <c r="B5" t="s" s="1">
        <v>103</v>
      </c>
      <c r="C5" t="s" s="5">
        <v>296</v>
      </c>
      <c r="D5" t="s" s="1">
        <v>43</v>
      </c>
      <c r="E5" t="s" s="1">
        <v>230</v>
      </c>
      <c r="F5" t="n" s="7">
        <v>45111.0</v>
      </c>
      <c r="G5" t="s" s="1"/>
      <c r="H5" t="n" s="7">
        <v>45111.0</v>
      </c>
      <c r="I5" t="n" s="4">
        <v>1</v>
      </c>
      <c r="J5" t="n" s="8">
        <v>8.000000000000</v>
      </c>
      <c r="K5" t="n" s="8">
        <v>42800.00</v>
      </c>
      <c r="L5" t="n" s="8">
        <v>5.35E+3</v>
      </c>
      <c r="M5" t="n" s="8">
        <v>42800.000</v>
      </c>
      <c r="N5" t="n" s="8">
        <v>5.35E+3</v>
      </c>
      <c r="O5" t="s" s="5">
        <v>309</v>
      </c>
      <c r="P5" t="n" s="8">
        <v>0.000</v>
      </c>
      <c r="Q5" t="n" s="8">
        <v>0.00</v>
      </c>
      <c r="R5" t="s" s="1">
        <v>309</v>
      </c>
      <c r="S5" t="s" s="1">
        <v>50</v>
      </c>
      <c r="T5" s="9">
        <f>HYPERLINK("https://my.zakupki.prom.ua/cabinet/purchases/state_purchase/view/43704596")</f>
        <v/>
      </c>
      <c r="U5" t="s" s="1">
        <v>347</v>
      </c>
      <c r="V5" t="n" s="4">
        <v>0</v>
      </c>
      <c r="W5" t="s" s="1"/>
      <c r="X5" t="s" s="1">
        <v>372</v>
      </c>
      <c r="Y5" t="n" s="8">
        <v>42800.0</v>
      </c>
      <c r="Z5" t="s" s="1">
        <v>196</v>
      </c>
      <c r="AA5" t="s" s="1">
        <v>348</v>
      </c>
      <c r="AB5" t="s" s="1"/>
      <c r="AC5" t="s" s="1"/>
      <c r="AD5" t="s" s="1"/>
    </row>
    <row r="6" spans="1:30">
      <c r="A6" t="n" s="4">
        <v>2</v>
      </c>
      <c r="B6" t="s" s="1">
        <v>104</v>
      </c>
      <c r="C6" t="s" s="5">
        <v>341</v>
      </c>
      <c r="D6" t="s" s="1">
        <v>44</v>
      </c>
      <c r="E6" t="s" s="1">
        <v>230</v>
      </c>
      <c r="F6" t="n" s="7">
        <v>45111.0</v>
      </c>
      <c r="G6" t="s" s="1"/>
      <c r="H6" t="n" s="7">
        <v>45111.0</v>
      </c>
      <c r="I6" t="n" s="4">
        <v>1</v>
      </c>
      <c r="J6" t="n" s="8">
        <v>1.000000000000</v>
      </c>
      <c r="K6" t="n" s="8">
        <v>219.00</v>
      </c>
      <c r="L6" t="n" s="8">
        <v>219</v>
      </c>
      <c r="M6" t="n" s="8">
        <v>219.000</v>
      </c>
      <c r="N6" t="n" s="8">
        <v>219</v>
      </c>
      <c r="O6" t="s" s="5">
        <v>334</v>
      </c>
      <c r="P6" t="n" s="8">
        <v>0.000</v>
      </c>
      <c r="Q6" t="n" s="8">
        <v>0.00</v>
      </c>
      <c r="R6" t="s" s="1">
        <v>334</v>
      </c>
      <c r="S6" t="s" s="1">
        <v>24</v>
      </c>
      <c r="T6" s="9">
        <f>HYPERLINK("https://my.zakupki.prom.ua/cabinet/purchases/state_purchase/view/43707969")</f>
        <v/>
      </c>
      <c r="U6" t="s" s="1">
        <v>347</v>
      </c>
      <c r="V6" t="n" s="4">
        <v>0</v>
      </c>
      <c r="W6" t="s" s="1"/>
      <c r="X6" t="s" s="1">
        <v>389</v>
      </c>
      <c r="Y6" t="n" s="8">
        <v>219.0</v>
      </c>
      <c r="Z6" t="s" s="1">
        <v>196</v>
      </c>
      <c r="AA6" t="s" s="1">
        <v>346</v>
      </c>
      <c r="AB6" t="s" s="1"/>
      <c r="AC6" t="s" s="1"/>
      <c r="AD6" t="s" s="1"/>
    </row>
    <row r="7" spans="1:30">
      <c r="A7" t="n" s="4">
        <v>3</v>
      </c>
      <c r="B7" t="s" s="1">
        <v>105</v>
      </c>
      <c r="C7" t="s" s="5">
        <v>231</v>
      </c>
      <c r="D7" t="s" s="1">
        <v>81</v>
      </c>
      <c r="E7" t="s" s="1">
        <v>230</v>
      </c>
      <c r="F7" t="n" s="7">
        <v>45111.0</v>
      </c>
      <c r="G7" t="s" s="1"/>
      <c r="H7" t="n" s="7">
        <v>45111.0</v>
      </c>
      <c r="I7" t="n" s="4">
        <v>1</v>
      </c>
      <c r="J7" t="n" s="8">
        <v>1.000000000000</v>
      </c>
      <c r="K7" t="n" s="8">
        <v>252.00</v>
      </c>
      <c r="L7" t="n" s="8">
        <v>252</v>
      </c>
      <c r="M7" t="n" s="8">
        <v>252.000</v>
      </c>
      <c r="N7" t="n" s="8">
        <v>252</v>
      </c>
      <c r="O7" t="s" s="5">
        <v>334</v>
      </c>
      <c r="P7" t="n" s="8">
        <v>0.000</v>
      </c>
      <c r="Q7" t="n" s="8">
        <v>0.00</v>
      </c>
      <c r="R7" t="s" s="1">
        <v>334</v>
      </c>
      <c r="S7" t="s" s="1">
        <v>24</v>
      </c>
      <c r="T7" s="9">
        <f>HYPERLINK("https://my.zakupki.prom.ua/cabinet/purchases/state_purchase/view/43708118")</f>
        <v/>
      </c>
      <c r="U7" t="s" s="1">
        <v>347</v>
      </c>
      <c r="V7" t="n" s="4">
        <v>0</v>
      </c>
      <c r="W7" t="s" s="1"/>
      <c r="X7" t="s" s="1">
        <v>389</v>
      </c>
      <c r="Y7" t="n" s="8">
        <v>252.0</v>
      </c>
      <c r="Z7" t="s" s="1">
        <v>196</v>
      </c>
      <c r="AA7" t="s" s="1">
        <v>346</v>
      </c>
      <c r="AB7" t="s" s="1"/>
      <c r="AC7" t="s" s="1"/>
      <c r="AD7" t="s" s="1"/>
    </row>
    <row r="8" spans="1:30">
      <c r="A8" t="n" s="4">
        <v>4</v>
      </c>
      <c r="B8" t="s" s="1">
        <v>106</v>
      </c>
      <c r="C8" t="s" s="5">
        <v>224</v>
      </c>
      <c r="D8" t="s" s="1">
        <v>20</v>
      </c>
      <c r="E8" t="s" s="1">
        <v>230</v>
      </c>
      <c r="F8" t="n" s="7">
        <v>45111.0</v>
      </c>
      <c r="G8" t="s" s="1"/>
      <c r="H8" t="n" s="7">
        <v>45111.0</v>
      </c>
      <c r="I8" t="n" s="4">
        <v>1</v>
      </c>
      <c r="J8" t="n" s="8">
        <v>4.000000000000</v>
      </c>
      <c r="K8" t="n" s="8">
        <v>1476.00</v>
      </c>
      <c r="L8" t="n" s="8">
        <v>369</v>
      </c>
      <c r="M8" t="n" s="8">
        <v>1476.000</v>
      </c>
      <c r="N8" t="n" s="8">
        <v>369</v>
      </c>
      <c r="O8" t="s" s="5">
        <v>334</v>
      </c>
      <c r="P8" t="n" s="8">
        <v>0.000</v>
      </c>
      <c r="Q8" t="n" s="8">
        <v>0.00</v>
      </c>
      <c r="R8" t="s" s="1">
        <v>334</v>
      </c>
      <c r="S8" t="s" s="1">
        <v>24</v>
      </c>
      <c r="T8" s="9">
        <f>HYPERLINK("https://my.zakupki.prom.ua/cabinet/purchases/state_purchase/view/43708372")</f>
        <v/>
      </c>
      <c r="U8" t="s" s="1">
        <v>347</v>
      </c>
      <c r="V8" t="n" s="4">
        <v>0</v>
      </c>
      <c r="W8" t="s" s="1"/>
      <c r="X8" t="s" s="1">
        <v>371</v>
      </c>
      <c r="Y8" t="n" s="8">
        <v>1476.0</v>
      </c>
      <c r="Z8" t="s" s="1">
        <v>196</v>
      </c>
      <c r="AA8" t="s" s="1">
        <v>346</v>
      </c>
      <c r="AB8" t="s" s="1"/>
      <c r="AC8" t="s" s="1"/>
      <c r="AD8" t="s" s="1"/>
    </row>
    <row r="9" spans="1:30">
      <c r="A9" t="n" s="4">
        <v>5</v>
      </c>
      <c r="B9" t="s" s="1">
        <v>107</v>
      </c>
      <c r="C9" t="s" s="5">
        <v>324</v>
      </c>
      <c r="D9" t="s" s="1">
        <v>74</v>
      </c>
      <c r="E9" t="s" s="1">
        <v>230</v>
      </c>
      <c r="F9" t="n" s="7">
        <v>45111.0</v>
      </c>
      <c r="G9" t="s" s="1"/>
      <c r="H9" t="n" s="7">
        <v>45111.0</v>
      </c>
      <c r="I9" t="n" s="4">
        <v>1</v>
      </c>
      <c r="J9" t="n" s="8">
        <v>4.000000000000</v>
      </c>
      <c r="K9" t="n" s="8">
        <v>150.00</v>
      </c>
      <c r="L9" t="n" s="8">
        <v>37.5</v>
      </c>
      <c r="M9" t="n" s="8">
        <v>150.000</v>
      </c>
      <c r="N9" t="n" s="8">
        <v>37.5</v>
      </c>
      <c r="O9" t="s" s="5">
        <v>334</v>
      </c>
      <c r="P9" t="n" s="8">
        <v>0.000</v>
      </c>
      <c r="Q9" t="n" s="8">
        <v>0.00</v>
      </c>
      <c r="R9" t="s" s="1">
        <v>334</v>
      </c>
      <c r="S9" t="s" s="1">
        <v>24</v>
      </c>
      <c r="T9" s="9">
        <f>HYPERLINK("https://my.zakupki.prom.ua/cabinet/purchases/state_purchase/view/43708540")</f>
        <v/>
      </c>
      <c r="U9" t="s" s="1">
        <v>347</v>
      </c>
      <c r="V9" t="n" s="4">
        <v>0</v>
      </c>
      <c r="W9" t="s" s="1"/>
      <c r="X9" t="s" s="1">
        <v>389</v>
      </c>
      <c r="Y9" t="n" s="8">
        <v>150.0</v>
      </c>
      <c r="Z9" t="s" s="1">
        <v>196</v>
      </c>
      <c r="AA9" t="s" s="1">
        <v>346</v>
      </c>
      <c r="AB9" t="s" s="1"/>
      <c r="AC9" t="s" s="1"/>
      <c r="AD9" t="s" s="1"/>
    </row>
    <row r="10" spans="1:30">
      <c r="A10" t="n" s="4">
        <v>6</v>
      </c>
      <c r="B10" t="s" s="1">
        <v>108</v>
      </c>
      <c r="C10" t="s" s="5">
        <v>212</v>
      </c>
      <c r="D10" t="s" s="1">
        <v>57</v>
      </c>
      <c r="E10" t="s" s="1">
        <v>230</v>
      </c>
      <c r="F10" t="n" s="7">
        <v>45111.0</v>
      </c>
      <c r="G10" t="s" s="1"/>
      <c r="H10" t="n" s="7">
        <v>45111.0</v>
      </c>
      <c r="I10" t="n" s="4">
        <v>1</v>
      </c>
      <c r="J10" t="n" s="8">
        <v>1.000000000000</v>
      </c>
      <c r="K10" t="n" s="8">
        <v>441.00</v>
      </c>
      <c r="L10" t="n" s="8">
        <v>441</v>
      </c>
      <c r="M10" t="n" s="8">
        <v>441.000</v>
      </c>
      <c r="N10" t="n" s="8">
        <v>441</v>
      </c>
      <c r="O10" t="s" s="5">
        <v>334</v>
      </c>
      <c r="P10" t="n" s="8">
        <v>0.000</v>
      </c>
      <c r="Q10" t="n" s="8">
        <v>0.00</v>
      </c>
      <c r="R10" t="s" s="1">
        <v>334</v>
      </c>
      <c r="S10" t="s" s="1">
        <v>24</v>
      </c>
      <c r="T10" s="9">
        <f>HYPERLINK("https://my.zakupki.prom.ua/cabinet/purchases/state_purchase/view/43708901")</f>
        <v/>
      </c>
      <c r="U10" t="s" s="1">
        <v>347</v>
      </c>
      <c r="V10" t="n" s="4">
        <v>0</v>
      </c>
      <c r="W10" t="s" s="1"/>
      <c r="X10" t="s" s="1">
        <v>389</v>
      </c>
      <c r="Y10" t="n" s="8">
        <v>441.0</v>
      </c>
      <c r="Z10" t="s" s="1">
        <v>196</v>
      </c>
      <c r="AA10" t="s" s="1">
        <v>346</v>
      </c>
      <c r="AB10" t="s" s="1"/>
      <c r="AC10" t="s" s="1"/>
      <c r="AD10" t="s" s="1"/>
    </row>
    <row r="11" spans="1:30">
      <c r="A11" t="n" s="4">
        <v>7</v>
      </c>
      <c r="B11" t="s" s="1">
        <v>109</v>
      </c>
      <c r="C11" t="s" s="5">
        <v>267</v>
      </c>
      <c r="D11" t="s" s="1">
        <v>17</v>
      </c>
      <c r="E11" t="s" s="1">
        <v>230</v>
      </c>
      <c r="F11" t="n" s="7">
        <v>45111.0</v>
      </c>
      <c r="G11" t="s" s="1"/>
      <c r="H11" t="n" s="7">
        <v>45111.0</v>
      </c>
      <c r="I11" t="n" s="4">
        <v>1</v>
      </c>
      <c r="J11" t="n" s="8">
        <v>1.000000000000</v>
      </c>
      <c r="K11" t="n" s="8">
        <v>132.00</v>
      </c>
      <c r="L11" t="n" s="8">
        <v>132</v>
      </c>
      <c r="M11" t="n" s="8">
        <v>132.000</v>
      </c>
      <c r="N11" t="n" s="8">
        <v>132</v>
      </c>
      <c r="O11" t="s" s="5">
        <v>334</v>
      </c>
      <c r="P11" t="n" s="8">
        <v>0.000</v>
      </c>
      <c r="Q11" t="n" s="8">
        <v>0.00</v>
      </c>
      <c r="R11" t="s" s="1">
        <v>334</v>
      </c>
      <c r="S11" t="s" s="1">
        <v>24</v>
      </c>
      <c r="T11" s="9">
        <f>HYPERLINK("https://my.zakupki.prom.ua/cabinet/purchases/state_purchase/view/43708972")</f>
        <v/>
      </c>
      <c r="U11" t="s" s="1">
        <v>347</v>
      </c>
      <c r="V11" t="n" s="4">
        <v>0</v>
      </c>
      <c r="W11" t="s" s="1"/>
      <c r="X11" t="s" s="1">
        <v>389</v>
      </c>
      <c r="Y11" t="n" s="8">
        <v>132.0</v>
      </c>
      <c r="Z11" t="s" s="1">
        <v>196</v>
      </c>
      <c r="AA11" t="s" s="1">
        <v>346</v>
      </c>
      <c r="AB11" t="s" s="1"/>
      <c r="AC11" t="s" s="1"/>
      <c r="AD11" t="s" s="1"/>
    </row>
    <row r="12" spans="1:30">
      <c r="A12" t="n" s="4">
        <v>8</v>
      </c>
      <c r="B12" t="s" s="1">
        <v>110</v>
      </c>
      <c r="C12" t="s" s="5">
        <v>261</v>
      </c>
      <c r="D12" t="s" s="1">
        <v>9</v>
      </c>
      <c r="E12" t="s" s="1">
        <v>230</v>
      </c>
      <c r="F12" t="n" s="7">
        <v>45111.0</v>
      </c>
      <c r="G12" t="s" s="1"/>
      <c r="H12" t="n" s="7">
        <v>45111.0</v>
      </c>
      <c r="I12" t="n" s="4">
        <v>1</v>
      </c>
      <c r="J12" t="n" s="8">
        <v>5.000000000000</v>
      </c>
      <c r="K12" t="n" s="8">
        <v>650.00</v>
      </c>
      <c r="L12" t="n" s="8">
        <v>1.3E+2</v>
      </c>
      <c r="M12" t="n" s="8">
        <v>650.000</v>
      </c>
      <c r="N12" t="n" s="8">
        <v>1.3E+2</v>
      </c>
      <c r="O12" t="s" s="5">
        <v>334</v>
      </c>
      <c r="P12" t="n" s="8">
        <v>0.000</v>
      </c>
      <c r="Q12" t="n" s="8">
        <v>0.00</v>
      </c>
      <c r="R12" t="s" s="1">
        <v>334</v>
      </c>
      <c r="S12" t="s" s="1">
        <v>24</v>
      </c>
      <c r="T12" s="9">
        <f>HYPERLINK("https://my.zakupki.prom.ua/cabinet/purchases/state_purchase/view/43709807")</f>
        <v/>
      </c>
      <c r="U12" t="s" s="1">
        <v>347</v>
      </c>
      <c r="V12" t="n" s="4">
        <v>0</v>
      </c>
      <c r="W12" t="s" s="1"/>
      <c r="X12" t="s" s="1">
        <v>389</v>
      </c>
      <c r="Y12" t="n" s="8">
        <v>650.0</v>
      </c>
      <c r="Z12" t="s" s="1">
        <v>196</v>
      </c>
      <c r="AA12" t="s" s="1">
        <v>346</v>
      </c>
      <c r="AB12" t="s" s="1"/>
      <c r="AC12" t="s" s="1"/>
      <c r="AD12" t="s" s="1"/>
    </row>
    <row r="13" spans="1:30">
      <c r="A13" t="n" s="4">
        <v>9</v>
      </c>
      <c r="B13" t="s" s="1">
        <v>111</v>
      </c>
      <c r="C13" t="s" s="5">
        <v>343</v>
      </c>
      <c r="D13" t="s" s="1">
        <v>78</v>
      </c>
      <c r="E13" t="s" s="1">
        <v>230</v>
      </c>
      <c r="F13" t="n" s="7">
        <v>45111.0</v>
      </c>
      <c r="G13" t="s" s="1"/>
      <c r="H13" t="n" s="7">
        <v>45111.0</v>
      </c>
      <c r="I13" t="n" s="4">
        <v>1</v>
      </c>
      <c r="J13" t="n" s="8">
        <v>3.000000000000</v>
      </c>
      <c r="K13" t="n" s="8">
        <v>216.00</v>
      </c>
      <c r="L13" t="n" s="8">
        <v>72</v>
      </c>
      <c r="M13" t="n" s="8">
        <v>216.000</v>
      </c>
      <c r="N13" t="n" s="8">
        <v>72</v>
      </c>
      <c r="O13" t="s" s="5">
        <v>334</v>
      </c>
      <c r="P13" t="n" s="8">
        <v>0.000</v>
      </c>
      <c r="Q13" t="n" s="8">
        <v>0.00</v>
      </c>
      <c r="R13" t="s" s="1">
        <v>334</v>
      </c>
      <c r="S13" t="s" s="1">
        <v>24</v>
      </c>
      <c r="T13" s="9">
        <f>HYPERLINK("https://my.zakupki.prom.ua/cabinet/purchases/state_purchase/view/43710033")</f>
        <v/>
      </c>
      <c r="U13" t="s" s="1">
        <v>347</v>
      </c>
      <c r="V13" t="n" s="4">
        <v>0</v>
      </c>
      <c r="W13" t="s" s="1"/>
      <c r="X13" t="s" s="1">
        <v>389</v>
      </c>
      <c r="Y13" t="n" s="8">
        <v>216.0</v>
      </c>
      <c r="Z13" t="s" s="1">
        <v>196</v>
      </c>
      <c r="AA13" t="s" s="1">
        <v>346</v>
      </c>
      <c r="AB13" t="s" s="1"/>
      <c r="AC13" t="s" s="1"/>
      <c r="AD13" t="s" s="1"/>
    </row>
    <row r="14" spans="1:30">
      <c r="A14" t="n" s="4">
        <v>10</v>
      </c>
      <c r="B14" t="s" s="1">
        <v>112</v>
      </c>
      <c r="C14" t="s" s="5">
        <v>299</v>
      </c>
      <c r="D14" t="s" s="1">
        <v>40</v>
      </c>
      <c r="E14" t="s" s="1">
        <v>230</v>
      </c>
      <c r="F14" t="n" s="7">
        <v>45111.0</v>
      </c>
      <c r="G14" t="s" s="1"/>
      <c r="H14" t="n" s="7">
        <v>45111.0</v>
      </c>
      <c r="I14" t="n" s="4">
        <v>1</v>
      </c>
      <c r="J14" t="n" s="8">
        <v>1.000000000000</v>
      </c>
      <c r="K14" t="n" s="8">
        <v>555.00</v>
      </c>
      <c r="L14" t="n" s="8">
        <v>555</v>
      </c>
      <c r="M14" t="n" s="8">
        <v>555.000</v>
      </c>
      <c r="N14" t="n" s="8">
        <v>555</v>
      </c>
      <c r="O14" t="s" s="5">
        <v>334</v>
      </c>
      <c r="P14" t="n" s="8">
        <v>0.000</v>
      </c>
      <c r="Q14" t="n" s="8">
        <v>0.00</v>
      </c>
      <c r="R14" t="s" s="1">
        <v>334</v>
      </c>
      <c r="S14" t="s" s="1">
        <v>24</v>
      </c>
      <c r="T14" s="9">
        <f>HYPERLINK("https://my.zakupki.prom.ua/cabinet/purchases/state_purchase/view/43710106")</f>
        <v/>
      </c>
      <c r="U14" t="s" s="1">
        <v>347</v>
      </c>
      <c r="V14" t="n" s="4">
        <v>0</v>
      </c>
      <c r="W14" t="s" s="1"/>
      <c r="X14" t="s" s="1">
        <v>389</v>
      </c>
      <c r="Y14" t="n" s="8">
        <v>555.0</v>
      </c>
      <c r="Z14" t="s" s="1">
        <v>196</v>
      </c>
      <c r="AA14" t="s" s="1">
        <v>346</v>
      </c>
      <c r="AB14" t="s" s="1"/>
      <c r="AC14" t="s" s="1"/>
      <c r="AD14" t="s" s="1"/>
    </row>
    <row r="15" spans="1:30">
      <c r="A15" t="n" s="4">
        <v>11</v>
      </c>
      <c r="B15" t="s" s="1">
        <v>113</v>
      </c>
      <c r="C15" t="s" s="5">
        <v>305</v>
      </c>
      <c r="D15" t="s" s="1">
        <v>88</v>
      </c>
      <c r="E15" t="s" s="1">
        <v>230</v>
      </c>
      <c r="F15" t="n" s="7">
        <v>45111.0</v>
      </c>
      <c r="G15" t="s" s="1"/>
      <c r="H15" t="n" s="7">
        <v>45111.0</v>
      </c>
      <c r="I15" t="n" s="4">
        <v>1</v>
      </c>
      <c r="J15" t="n" s="8">
        <v>14.000000000000</v>
      </c>
      <c r="K15" t="n" s="8">
        <v>4307.17</v>
      </c>
      <c r="L15" t="n" s="8">
        <v>307.655</v>
      </c>
      <c r="M15" t="n" s="8">
        <v>4307.170</v>
      </c>
      <c r="N15" t="n" s="8">
        <v>307.655</v>
      </c>
      <c r="O15" t="s" s="5">
        <v>334</v>
      </c>
      <c r="P15" t="n" s="8">
        <v>0.000</v>
      </c>
      <c r="Q15" t="n" s="8">
        <v>0.00</v>
      </c>
      <c r="R15" t="s" s="1">
        <v>334</v>
      </c>
      <c r="S15" t="s" s="1">
        <v>24</v>
      </c>
      <c r="T15" s="9">
        <f>HYPERLINK("https://my.zakupki.prom.ua/cabinet/purchases/state_purchase/view/43710198")</f>
        <v/>
      </c>
      <c r="U15" t="s" s="1">
        <v>347</v>
      </c>
      <c r="V15" t="n" s="4">
        <v>0</v>
      </c>
      <c r="W15" t="s" s="1"/>
      <c r="X15" t="s" s="1">
        <v>389</v>
      </c>
      <c r="Y15" t="n" s="8">
        <v>4307.17</v>
      </c>
      <c r="Z15" t="s" s="1">
        <v>196</v>
      </c>
      <c r="AA15" t="s" s="1">
        <v>346</v>
      </c>
      <c r="AB15" t="s" s="1"/>
      <c r="AC15" t="s" s="1"/>
      <c r="AD15" t="s" s="1"/>
    </row>
    <row r="16" spans="1:30">
      <c r="A16" t="n" s="4">
        <v>12</v>
      </c>
      <c r="B16" t="s" s="1">
        <v>114</v>
      </c>
      <c r="C16" t="s" s="5">
        <v>222</v>
      </c>
      <c r="D16" t="s" s="1">
        <v>15</v>
      </c>
      <c r="E16" t="s" s="1">
        <v>230</v>
      </c>
      <c r="F16" t="n" s="7">
        <v>45111.0</v>
      </c>
      <c r="G16" t="s" s="1"/>
      <c r="H16" t="n" s="7">
        <v>45111.0</v>
      </c>
      <c r="I16" t="n" s="4">
        <v>1</v>
      </c>
      <c r="J16" t="n" s="8">
        <v>10.000000000000</v>
      </c>
      <c r="K16" t="n" s="8">
        <v>732.00</v>
      </c>
      <c r="L16" t="n" s="8">
        <v>73.2</v>
      </c>
      <c r="M16" t="n" s="8">
        <v>732.000</v>
      </c>
      <c r="N16" t="n" s="8">
        <v>73.2</v>
      </c>
      <c r="O16" t="s" s="5">
        <v>334</v>
      </c>
      <c r="P16" t="n" s="8">
        <v>0.000</v>
      </c>
      <c r="Q16" t="n" s="8">
        <v>0.00</v>
      </c>
      <c r="R16" t="s" s="1">
        <v>334</v>
      </c>
      <c r="S16" t="s" s="1">
        <v>24</v>
      </c>
      <c r="T16" s="9">
        <f>HYPERLINK("https://my.zakupki.prom.ua/cabinet/purchases/state_purchase/view/43710308")</f>
        <v/>
      </c>
      <c r="U16" t="s" s="1">
        <v>347</v>
      </c>
      <c r="V16" t="n" s="4">
        <v>0</v>
      </c>
      <c r="W16" t="s" s="1"/>
      <c r="X16" t="s" s="1">
        <v>389</v>
      </c>
      <c r="Y16" t="n" s="8">
        <v>732.0</v>
      </c>
      <c r="Z16" t="s" s="1">
        <v>196</v>
      </c>
      <c r="AA16" t="s" s="1">
        <v>346</v>
      </c>
      <c r="AB16" t="s" s="1"/>
      <c r="AC16" t="s" s="1"/>
      <c r="AD16" t="s" s="1"/>
    </row>
    <row r="17" spans="1:30">
      <c r="A17" t="n" s="4">
        <v>13</v>
      </c>
      <c r="B17" t="s" s="1">
        <v>115</v>
      </c>
      <c r="C17" t="s" s="5">
        <v>228</v>
      </c>
      <c r="D17" t="s" s="1">
        <v>61</v>
      </c>
      <c r="E17" t="s" s="1">
        <v>230</v>
      </c>
      <c r="F17" t="n" s="7">
        <v>45111.0</v>
      </c>
      <c r="G17" t="s" s="1"/>
      <c r="H17" t="n" s="7">
        <v>45111.0</v>
      </c>
      <c r="I17" t="n" s="4">
        <v>1</v>
      </c>
      <c r="J17" t="n" s="8">
        <v>1.000000000000</v>
      </c>
      <c r="K17" t="n" s="8">
        <v>810.00</v>
      </c>
      <c r="L17" t="n" s="8">
        <v>8.1E+2</v>
      </c>
      <c r="M17" t="n" s="8">
        <v>810.000</v>
      </c>
      <c r="N17" t="n" s="8">
        <v>8.1E+2</v>
      </c>
      <c r="O17" t="s" s="5">
        <v>334</v>
      </c>
      <c r="P17" t="n" s="8">
        <v>0.000</v>
      </c>
      <c r="Q17" t="n" s="8">
        <v>0.00</v>
      </c>
      <c r="R17" t="s" s="1">
        <v>334</v>
      </c>
      <c r="S17" t="s" s="1">
        <v>24</v>
      </c>
      <c r="T17" s="9">
        <f>HYPERLINK("https://my.zakupki.prom.ua/cabinet/purchases/state_purchase/view/43710549")</f>
        <v/>
      </c>
      <c r="U17" t="s" s="1">
        <v>347</v>
      </c>
      <c r="V17" t="n" s="4">
        <v>0</v>
      </c>
      <c r="W17" t="s" s="1"/>
      <c r="X17" t="s" s="1">
        <v>23</v>
      </c>
      <c r="Y17" t="n" s="8">
        <v>810.0</v>
      </c>
      <c r="Z17" t="s" s="1">
        <v>196</v>
      </c>
      <c r="AA17" t="s" s="1">
        <v>346</v>
      </c>
      <c r="AB17" t="s" s="1"/>
      <c r="AC17" t="s" s="1"/>
      <c r="AD17" t="s" s="1"/>
    </row>
    <row r="18" spans="1:30">
      <c r="A18" t="n" s="4">
        <v>14</v>
      </c>
      <c r="B18" t="s" s="1">
        <v>116</v>
      </c>
      <c r="C18" t="s" s="5">
        <v>273</v>
      </c>
      <c r="D18" t="s" s="1">
        <v>36</v>
      </c>
      <c r="E18" t="s" s="1">
        <v>230</v>
      </c>
      <c r="F18" t="n" s="7">
        <v>45111.0</v>
      </c>
      <c r="G18" t="s" s="1"/>
      <c r="H18" t="n" s="7">
        <v>45111.0</v>
      </c>
      <c r="I18" t="n" s="4">
        <v>1</v>
      </c>
      <c r="J18" t="n" s="8">
        <v>8.000000000000</v>
      </c>
      <c r="K18" t="n" s="8">
        <v>802.00</v>
      </c>
      <c r="L18" t="n" s="8">
        <v>100.25</v>
      </c>
      <c r="M18" t="n" s="8">
        <v>802.000</v>
      </c>
      <c r="N18" t="n" s="8">
        <v>100.25</v>
      </c>
      <c r="O18" t="s" s="5">
        <v>334</v>
      </c>
      <c r="P18" t="n" s="8">
        <v>0.000</v>
      </c>
      <c r="Q18" t="n" s="8">
        <v>0.00</v>
      </c>
      <c r="R18" t="s" s="1">
        <v>334</v>
      </c>
      <c r="S18" t="s" s="1">
        <v>24</v>
      </c>
      <c r="T18" s="9">
        <f>HYPERLINK("https://my.zakupki.prom.ua/cabinet/purchases/state_purchase/view/43710654")</f>
        <v/>
      </c>
      <c r="U18" t="s" s="1">
        <v>347</v>
      </c>
      <c r="V18" t="n" s="4">
        <v>0</v>
      </c>
      <c r="W18" t="s" s="1"/>
      <c r="X18" t="s" s="1">
        <v>23</v>
      </c>
      <c r="Y18" t="n" s="8">
        <v>802.0</v>
      </c>
      <c r="Z18" t="s" s="1">
        <v>196</v>
      </c>
      <c r="AA18" t="s" s="1">
        <v>346</v>
      </c>
      <c r="AB18" t="s" s="1"/>
      <c r="AC18" t="s" s="1"/>
      <c r="AD18" t="s" s="1"/>
    </row>
    <row r="19" spans="1:30">
      <c r="A19" t="n" s="4">
        <v>15</v>
      </c>
      <c r="B19" t="s" s="1">
        <v>117</v>
      </c>
      <c r="C19" t="s" s="5">
        <v>227</v>
      </c>
      <c r="D19" t="s" s="1">
        <v>76</v>
      </c>
      <c r="E19" t="s" s="1">
        <v>230</v>
      </c>
      <c r="F19" t="n" s="7">
        <v>45111.0</v>
      </c>
      <c r="G19" t="s" s="1"/>
      <c r="H19" t="n" s="7">
        <v>45111.0</v>
      </c>
      <c r="I19" t="n" s="4">
        <v>1</v>
      </c>
      <c r="J19" t="n" s="8">
        <v>3.000000000000</v>
      </c>
      <c r="K19" t="n" s="8">
        <v>1170.00</v>
      </c>
      <c r="L19" t="n" s="8">
        <v>3.9E+2</v>
      </c>
      <c r="M19" t="n" s="8">
        <v>1170.000</v>
      </c>
      <c r="N19" t="n" s="8">
        <v>3.9E+2</v>
      </c>
      <c r="O19" t="s" s="5">
        <v>334</v>
      </c>
      <c r="P19" t="n" s="8">
        <v>0.000</v>
      </c>
      <c r="Q19" t="n" s="8">
        <v>0.00</v>
      </c>
      <c r="R19" t="s" s="1">
        <v>334</v>
      </c>
      <c r="S19" t="s" s="1">
        <v>24</v>
      </c>
      <c r="T19" s="9">
        <f>HYPERLINK("https://my.zakupki.prom.ua/cabinet/purchases/state_purchase/view/43710747")</f>
        <v/>
      </c>
      <c r="U19" t="s" s="1">
        <v>347</v>
      </c>
      <c r="V19" t="n" s="4">
        <v>0</v>
      </c>
      <c r="W19" t="s" s="1"/>
      <c r="X19" t="s" s="1">
        <v>389</v>
      </c>
      <c r="Y19" t="n" s="8">
        <v>1170.0</v>
      </c>
      <c r="Z19" t="s" s="1">
        <v>196</v>
      </c>
      <c r="AA19" t="s" s="1">
        <v>346</v>
      </c>
      <c r="AB19" t="s" s="1"/>
      <c r="AC19" t="s" s="1"/>
      <c r="AD19" t="s" s="1"/>
    </row>
    <row r="20" spans="1:30">
      <c r="A20" t="n" s="4">
        <v>16</v>
      </c>
      <c r="B20" t="s" s="1">
        <v>118</v>
      </c>
      <c r="C20" t="s" s="5">
        <v>205</v>
      </c>
      <c r="D20" t="s" s="1">
        <v>79</v>
      </c>
      <c r="E20" t="s" s="1">
        <v>230</v>
      </c>
      <c r="F20" t="n" s="7">
        <v>45111.0</v>
      </c>
      <c r="G20" t="s" s="1"/>
      <c r="H20" t="n" s="7">
        <v>45111.0</v>
      </c>
      <c r="I20" t="n" s="4">
        <v>1</v>
      </c>
      <c r="J20" t="n" s="8">
        <v>312.000000000000</v>
      </c>
      <c r="K20" t="n" s="8">
        <v>2554.30</v>
      </c>
      <c r="L20" t="n" s="8">
        <v>8.186858974358974358974358974</v>
      </c>
      <c r="M20" t="n" s="8">
        <v>2554.300</v>
      </c>
      <c r="N20" t="n" s="8">
        <v>8.186858974358974358974358974</v>
      </c>
      <c r="O20" t="s" s="5">
        <v>334</v>
      </c>
      <c r="P20" t="n" s="8">
        <v>0.000</v>
      </c>
      <c r="Q20" t="n" s="8">
        <v>0.00</v>
      </c>
      <c r="R20" t="s" s="1">
        <v>334</v>
      </c>
      <c r="S20" t="s" s="1">
        <v>24</v>
      </c>
      <c r="T20" s="9">
        <f>HYPERLINK("https://my.zakupki.prom.ua/cabinet/purchases/state_purchase/view/43710847")</f>
        <v/>
      </c>
      <c r="U20" t="s" s="1">
        <v>347</v>
      </c>
      <c r="V20" t="n" s="4">
        <v>0</v>
      </c>
      <c r="W20" t="s" s="1"/>
      <c r="X20" t="s" s="1">
        <v>389</v>
      </c>
      <c r="Y20" t="n" s="8">
        <v>2554.3</v>
      </c>
      <c r="Z20" t="s" s="1">
        <v>196</v>
      </c>
      <c r="AA20" t="s" s="1">
        <v>346</v>
      </c>
      <c r="AB20" t="s" s="1"/>
      <c r="AC20" t="s" s="1"/>
      <c r="AD20" t="s" s="1"/>
    </row>
    <row r="21" spans="1:30">
      <c r="A21" t="n" s="4">
        <v>17</v>
      </c>
      <c r="B21" t="s" s="1">
        <v>119</v>
      </c>
      <c r="C21" t="s" s="5">
        <v>298</v>
      </c>
      <c r="D21" t="s" s="1">
        <v>82</v>
      </c>
      <c r="E21" t="s" s="1">
        <v>230</v>
      </c>
      <c r="F21" t="n" s="7">
        <v>45111.0</v>
      </c>
      <c r="G21" t="s" s="1"/>
      <c r="H21" t="n" s="7">
        <v>45111.0</v>
      </c>
      <c r="I21" t="n" s="4">
        <v>1</v>
      </c>
      <c r="J21" t="n" s="8">
        <v>329.000000000000</v>
      </c>
      <c r="K21" t="n" s="8">
        <v>524.20</v>
      </c>
      <c r="L21" t="n" s="8">
        <v>1.593313069908814589665653495</v>
      </c>
      <c r="M21" t="n" s="8">
        <v>524.200</v>
      </c>
      <c r="N21" t="n" s="8">
        <v>1.593313069908814589665653495</v>
      </c>
      <c r="O21" t="s" s="5">
        <v>334</v>
      </c>
      <c r="P21" t="n" s="8">
        <v>0.000</v>
      </c>
      <c r="Q21" t="n" s="8">
        <v>0.00</v>
      </c>
      <c r="R21" t="s" s="1">
        <v>334</v>
      </c>
      <c r="S21" t="s" s="1">
        <v>24</v>
      </c>
      <c r="T21" s="9">
        <f>HYPERLINK("https://my.zakupki.prom.ua/cabinet/purchases/state_purchase/view/43710993")</f>
        <v/>
      </c>
      <c r="U21" t="s" s="1">
        <v>347</v>
      </c>
      <c r="V21" t="n" s="4">
        <v>0</v>
      </c>
      <c r="W21" t="s" s="1"/>
      <c r="X21" t="s" s="1">
        <v>389</v>
      </c>
      <c r="Y21" t="n" s="8">
        <v>524.2</v>
      </c>
      <c r="Z21" t="s" s="1">
        <v>196</v>
      </c>
      <c r="AA21" t="s" s="1">
        <v>346</v>
      </c>
      <c r="AB21" t="s" s="1"/>
      <c r="AC21" t="s" s="1"/>
      <c r="AD21" t="s" s="1"/>
    </row>
    <row r="22" spans="1:30">
      <c r="A22" t="n" s="4">
        <v>18</v>
      </c>
      <c r="B22" t="s" s="1">
        <v>120</v>
      </c>
      <c r="C22" t="s" s="5">
        <v>289</v>
      </c>
      <c r="D22" t="s" s="1">
        <v>73</v>
      </c>
      <c r="E22" t="s" s="1">
        <v>230</v>
      </c>
      <c r="F22" t="n" s="7">
        <v>45111.0</v>
      </c>
      <c r="G22" t="s" s="1"/>
      <c r="H22" t="n" s="7">
        <v>45111.0</v>
      </c>
      <c r="I22" t="n" s="4">
        <v>1</v>
      </c>
      <c r="J22" t="n" s="8">
        <v>13.000000000000</v>
      </c>
      <c r="K22" t="n" s="8">
        <v>399.00</v>
      </c>
      <c r="L22" t="n" s="8">
        <v>30.69230769230769230769230769</v>
      </c>
      <c r="M22" t="n" s="8">
        <v>399.000</v>
      </c>
      <c r="N22" t="n" s="8">
        <v>30.69230769230769230769230769</v>
      </c>
      <c r="O22" t="s" s="5">
        <v>334</v>
      </c>
      <c r="P22" t="n" s="8">
        <v>0.000</v>
      </c>
      <c r="Q22" t="n" s="8">
        <v>0.00</v>
      </c>
      <c r="R22" t="s" s="1">
        <v>334</v>
      </c>
      <c r="S22" t="s" s="1">
        <v>24</v>
      </c>
      <c r="T22" s="9">
        <f>HYPERLINK("https://my.zakupki.prom.ua/cabinet/purchases/state_purchase/view/43711108")</f>
        <v/>
      </c>
      <c r="U22" t="s" s="1">
        <v>347</v>
      </c>
      <c r="V22" t="n" s="4">
        <v>0</v>
      </c>
      <c r="W22" t="s" s="1"/>
      <c r="X22" t="s" s="1">
        <v>389</v>
      </c>
      <c r="Y22" t="n" s="8">
        <v>399.0</v>
      </c>
      <c r="Z22" t="s" s="1">
        <v>196</v>
      </c>
      <c r="AA22" t="s" s="1">
        <v>346</v>
      </c>
      <c r="AB22" t="s" s="1"/>
      <c r="AC22" t="s" s="1"/>
      <c r="AD22" t="s" s="1"/>
    </row>
    <row r="23" spans="1:30">
      <c r="A23" t="n" s="4">
        <v>19</v>
      </c>
      <c r="B23" t="s" s="1">
        <v>121</v>
      </c>
      <c r="C23" t="s" s="5">
        <v>339</v>
      </c>
      <c r="D23" t="s" s="1">
        <v>87</v>
      </c>
      <c r="E23" t="s" s="1">
        <v>230</v>
      </c>
      <c r="F23" t="n" s="7">
        <v>45111.0</v>
      </c>
      <c r="G23" t="s" s="1"/>
      <c r="H23" t="n" s="7">
        <v>45111.0</v>
      </c>
      <c r="I23" t="n" s="4">
        <v>1</v>
      </c>
      <c r="J23" t="n" s="8">
        <v>183.000000000000</v>
      </c>
      <c r="K23" t="n" s="8">
        <v>9621.50</v>
      </c>
      <c r="L23" t="n" s="8">
        <v>52.57650273224043715846994536</v>
      </c>
      <c r="M23" t="n" s="8">
        <v>9621.500</v>
      </c>
      <c r="N23" t="n" s="8">
        <v>52.57650273224043715846994536</v>
      </c>
      <c r="O23" t="s" s="5">
        <v>334</v>
      </c>
      <c r="P23" t="n" s="8">
        <v>0.000</v>
      </c>
      <c r="Q23" t="n" s="8">
        <v>0.00</v>
      </c>
      <c r="R23" t="s" s="1">
        <v>334</v>
      </c>
      <c r="S23" t="s" s="1">
        <v>24</v>
      </c>
      <c r="T23" s="9">
        <f>HYPERLINK("https://my.zakupki.prom.ua/cabinet/purchases/state_purchase/view/43711255")</f>
        <v/>
      </c>
      <c r="U23" t="s" s="1">
        <v>347</v>
      </c>
      <c r="V23" t="n" s="4">
        <v>0</v>
      </c>
      <c r="W23" t="s" s="1"/>
      <c r="X23" t="s" s="1">
        <v>389</v>
      </c>
      <c r="Y23" t="n" s="8">
        <v>9621.5</v>
      </c>
      <c r="Z23" t="s" s="1">
        <v>196</v>
      </c>
      <c r="AA23" t="s" s="1">
        <v>346</v>
      </c>
      <c r="AB23" t="s" s="1"/>
      <c r="AC23" t="s" s="1"/>
      <c r="AD23" t="s" s="1"/>
    </row>
    <row r="24" spans="1:30">
      <c r="A24" t="n" s="4">
        <v>20</v>
      </c>
      <c r="B24" t="s" s="1">
        <v>122</v>
      </c>
      <c r="C24" t="s" s="5">
        <v>258</v>
      </c>
      <c r="D24" t="s" s="1">
        <v>60</v>
      </c>
      <c r="E24" t="s" s="1">
        <v>230</v>
      </c>
      <c r="F24" t="n" s="7">
        <v>45124.0</v>
      </c>
      <c r="G24" t="s" s="1"/>
      <c r="H24" t="n" s="7">
        <v>45124.0</v>
      </c>
      <c r="I24" t="n" s="4">
        <v>1</v>
      </c>
      <c r="J24" t="n" s="8">
        <v>1.000000000000</v>
      </c>
      <c r="K24" t="n" s="8">
        <v>53776.00</v>
      </c>
      <c r="L24" t="n" s="8">
        <v>53776</v>
      </c>
      <c r="M24" t="n" s="8">
        <v>53776.000</v>
      </c>
      <c r="N24" t="n" s="8">
        <v>53776</v>
      </c>
      <c r="O24" t="s" s="5">
        <v>335</v>
      </c>
      <c r="P24" t="n" s="8">
        <v>0.000</v>
      </c>
      <c r="Q24" t="n" s="8">
        <v>0.00</v>
      </c>
      <c r="R24" t="s" s="1">
        <v>335</v>
      </c>
      <c r="S24" t="s" s="1">
        <v>28</v>
      </c>
      <c r="T24" s="9">
        <f>HYPERLINK("https://my.zakupki.prom.ua/cabinet/purchases/state_purchase/view/43956657")</f>
        <v/>
      </c>
      <c r="U24" t="s" s="1">
        <v>347</v>
      </c>
      <c r="V24" t="n" s="4">
        <v>0</v>
      </c>
      <c r="W24" t="s" s="1"/>
      <c r="X24" t="s" s="1">
        <v>367</v>
      </c>
      <c r="Y24" t="n" s="8">
        <v>53776.0</v>
      </c>
      <c r="Z24" t="s" s="1">
        <v>196</v>
      </c>
      <c r="AA24" t="s" s="1">
        <v>346</v>
      </c>
      <c r="AB24" t="s" s="1"/>
      <c r="AC24" t="s" s="1"/>
      <c r="AD24" t="s" s="1"/>
    </row>
    <row r="25" spans="1:30">
      <c r="A25" t="n" s="4">
        <v>21</v>
      </c>
      <c r="B25" t="s" s="1">
        <v>123</v>
      </c>
      <c r="C25" t="s" s="5">
        <v>286</v>
      </c>
      <c r="D25" t="s" s="1">
        <v>58</v>
      </c>
      <c r="E25" t="s" s="1">
        <v>230</v>
      </c>
      <c r="F25" t="n" s="7">
        <v>45124.0</v>
      </c>
      <c r="G25" t="s" s="1"/>
      <c r="H25" t="n" s="7">
        <v>45124.0</v>
      </c>
      <c r="I25" t="n" s="4">
        <v>1</v>
      </c>
      <c r="J25" t="n" s="8">
        <v>1.000000000000</v>
      </c>
      <c r="K25" t="n" s="8">
        <v>95575.00</v>
      </c>
      <c r="L25" t="n" s="8">
        <v>95575</v>
      </c>
      <c r="M25" t="n" s="8">
        <v>95575.000</v>
      </c>
      <c r="N25" t="n" s="8">
        <v>95575</v>
      </c>
      <c r="O25" t="s" s="5">
        <v>335</v>
      </c>
      <c r="P25" t="n" s="8">
        <v>0.000</v>
      </c>
      <c r="Q25" t="n" s="8">
        <v>0.00</v>
      </c>
      <c r="R25" t="s" s="1">
        <v>335</v>
      </c>
      <c r="S25" t="s" s="1">
        <v>28</v>
      </c>
      <c r="T25" s="9">
        <f>HYPERLINK("https://my.zakupki.prom.ua/cabinet/purchases/state_purchase/view/43956864")</f>
        <v/>
      </c>
      <c r="U25" t="s" s="1">
        <v>347</v>
      </c>
      <c r="V25" t="n" s="4">
        <v>0</v>
      </c>
      <c r="W25" t="s" s="1"/>
      <c r="X25" t="s" s="1">
        <v>366</v>
      </c>
      <c r="Y25" t="n" s="8">
        <v>95575.0</v>
      </c>
      <c r="Z25" t="s" s="1">
        <v>196</v>
      </c>
      <c r="AA25" t="s" s="1">
        <v>346</v>
      </c>
      <c r="AB25" t="s" s="1"/>
      <c r="AC25" t="s" s="1"/>
      <c r="AD25" t="s" s="1"/>
    </row>
    <row r="26" spans="1:30">
      <c r="A26" t="n" s="4">
        <v>22</v>
      </c>
      <c r="B26" t="s" s="1">
        <v>124</v>
      </c>
      <c r="C26" t="s" s="5">
        <v>217</v>
      </c>
      <c r="D26" t="s" s="1">
        <v>59</v>
      </c>
      <c r="E26" t="s" s="1">
        <v>230</v>
      </c>
      <c r="F26" t="n" s="7">
        <v>45132.0</v>
      </c>
      <c r="G26" t="s" s="1"/>
      <c r="H26" t="n" s="7">
        <v>45132.0</v>
      </c>
      <c r="I26" t="n" s="4">
        <v>1</v>
      </c>
      <c r="J26" t="n" s="8">
        <v>170.000000000000</v>
      </c>
      <c r="K26" t="n" s="8">
        <v>6987.00</v>
      </c>
      <c r="L26" t="n" s="8">
        <v>41.1</v>
      </c>
      <c r="M26" t="n" s="8">
        <v>6987.000</v>
      </c>
      <c r="N26" t="n" s="8">
        <v>41.1</v>
      </c>
      <c r="O26" t="s" s="5">
        <v>331</v>
      </c>
      <c r="P26" t="n" s="8">
        <v>0.000</v>
      </c>
      <c r="Q26" t="n" s="8">
        <v>0.00</v>
      </c>
      <c r="R26" t="s" s="1">
        <v>331</v>
      </c>
      <c r="S26" t="s" s="1">
        <v>30</v>
      </c>
      <c r="T26" s="9">
        <f>HYPERLINK("https://my.zakupki.prom.ua/cabinet/purchases/state_purchase/view/44114436")</f>
        <v/>
      </c>
      <c r="U26" t="s" s="1">
        <v>347</v>
      </c>
      <c r="V26" t="n" s="4">
        <v>0</v>
      </c>
      <c r="W26" t="s" s="1"/>
      <c r="X26" t="s" s="1">
        <v>14</v>
      </c>
      <c r="Y26" t="n" s="8">
        <v>6987.0</v>
      </c>
      <c r="Z26" t="s" s="1">
        <v>196</v>
      </c>
      <c r="AA26" t="s" s="1">
        <v>346</v>
      </c>
      <c r="AB26" t="s" s="1"/>
      <c r="AC26" t="s" s="1"/>
      <c r="AD26" t="s" s="1"/>
    </row>
    <row r="27" spans="1:30">
      <c r="A27" t="n" s="4">
        <v>23</v>
      </c>
      <c r="B27" t="s" s="1">
        <v>125</v>
      </c>
      <c r="C27" t="s" s="5">
        <v>207</v>
      </c>
      <c r="D27" t="s" s="1">
        <v>91</v>
      </c>
      <c r="E27" t="s" s="1">
        <v>230</v>
      </c>
      <c r="F27" t="n" s="7">
        <v>45132.0</v>
      </c>
      <c r="G27" t="s" s="1"/>
      <c r="H27" t="n" s="7">
        <v>45132.0</v>
      </c>
      <c r="I27" t="n" s="4">
        <v>1</v>
      </c>
      <c r="J27" t="n" s="8">
        <v>1.000000000000</v>
      </c>
      <c r="K27" t="n" s="8">
        <v>93372.52</v>
      </c>
      <c r="L27" t="n" s="8">
        <v>93372.52</v>
      </c>
      <c r="M27" t="n" s="8">
        <v>93372.520</v>
      </c>
      <c r="N27" t="n" s="8">
        <v>93372.52</v>
      </c>
      <c r="O27" t="s" s="5">
        <v>307</v>
      </c>
      <c r="P27" t="n" s="8">
        <v>0.000</v>
      </c>
      <c r="Q27" t="n" s="8">
        <v>0.00</v>
      </c>
      <c r="R27" t="s" s="1">
        <v>307</v>
      </c>
      <c r="S27" t="s" s="1">
        <v>68</v>
      </c>
      <c r="T27" s="9">
        <f>HYPERLINK("https://my.zakupki.prom.ua/cabinet/purchases/state_purchase/view/44114740")</f>
        <v/>
      </c>
      <c r="U27" t="s" s="1">
        <v>347</v>
      </c>
      <c r="V27" t="n" s="4">
        <v>0</v>
      </c>
      <c r="W27" t="s" s="1"/>
      <c r="X27" t="s" s="1">
        <v>18</v>
      </c>
      <c r="Y27" t="n" s="8">
        <v>93372.52</v>
      </c>
      <c r="Z27" t="s" s="1">
        <v>196</v>
      </c>
      <c r="AA27" t="s" s="1">
        <v>348</v>
      </c>
      <c r="AB27" t="s" s="1"/>
      <c r="AC27" t="s" s="1"/>
      <c r="AD27" t="s" s="1"/>
    </row>
    <row r="28" spans="1:30">
      <c r="A28" t="n" s="4">
        <v>24</v>
      </c>
      <c r="B28" t="s" s="1">
        <v>126</v>
      </c>
      <c r="C28" t="s" s="5">
        <v>269</v>
      </c>
      <c r="D28" t="s" s="1">
        <v>33</v>
      </c>
      <c r="E28" t="s" s="1">
        <v>230</v>
      </c>
      <c r="F28" t="n" s="7">
        <v>45134.0</v>
      </c>
      <c r="G28" t="s" s="1"/>
      <c r="H28" t="n" s="7">
        <v>45134.0</v>
      </c>
      <c r="I28" t="n" s="4">
        <v>1</v>
      </c>
      <c r="J28" t="n" s="8">
        <v>1506.000000000000</v>
      </c>
      <c r="K28" t="n" s="8">
        <v>44618.15</v>
      </c>
      <c r="L28" t="n" s="8">
        <v>29.62692563081009296148738380</v>
      </c>
      <c r="M28" t="n" s="8">
        <v>44618.150</v>
      </c>
      <c r="N28" t="n" s="8">
        <v>29.62692563081009296148738380</v>
      </c>
      <c r="O28" t="s" s="5">
        <v>333</v>
      </c>
      <c r="P28" t="n" s="8">
        <v>0.000</v>
      </c>
      <c r="Q28" t="n" s="8">
        <v>0.00</v>
      </c>
      <c r="R28" t="s" s="1">
        <v>333</v>
      </c>
      <c r="S28" t="s" s="1">
        <v>27</v>
      </c>
      <c r="T28" s="9">
        <f>HYPERLINK("https://my.zakupki.prom.ua/cabinet/purchases/state_purchase/view/44177105")</f>
        <v/>
      </c>
      <c r="U28" t="s" s="1">
        <v>347</v>
      </c>
      <c r="V28" t="n" s="4">
        <v>0</v>
      </c>
      <c r="W28" t="s" s="1"/>
      <c r="X28" t="s" s="1">
        <v>388</v>
      </c>
      <c r="Y28" t="n" s="8">
        <v>44618.15</v>
      </c>
      <c r="Z28" t="s" s="1">
        <v>196</v>
      </c>
      <c r="AA28" t="s" s="1">
        <v>346</v>
      </c>
      <c r="AB28" t="s" s="1"/>
      <c r="AC28" t="s" s="1"/>
      <c r="AD28" t="s" s="1"/>
    </row>
    <row r="29" spans="1:30">
      <c r="A29" t="n" s="4">
        <v>25</v>
      </c>
      <c r="B29" t="s" s="1">
        <v>127</v>
      </c>
      <c r="C29" t="s" s="5">
        <v>216</v>
      </c>
      <c r="D29" t="s" s="1">
        <v>101</v>
      </c>
      <c r="E29" t="s" s="1">
        <v>230</v>
      </c>
      <c r="F29" t="n" s="7">
        <v>45134.0</v>
      </c>
      <c r="G29" t="s" s="1"/>
      <c r="H29" t="n" s="7">
        <v>45134.0</v>
      </c>
      <c r="I29" t="n" s="4">
        <v>1</v>
      </c>
      <c r="J29" t="n" s="8">
        <v>1.000000000000</v>
      </c>
      <c r="K29" t="n" s="8">
        <v>12000.00</v>
      </c>
      <c r="L29" t="n" s="8">
        <v>1.2E+4</v>
      </c>
      <c r="M29" t="n" s="8">
        <v>12000.000</v>
      </c>
      <c r="N29" t="n" s="8">
        <v>1.2E+4</v>
      </c>
      <c r="O29" t="s" s="5">
        <v>319</v>
      </c>
      <c r="P29" t="n" s="8">
        <v>0.000</v>
      </c>
      <c r="Q29" t="n" s="8">
        <v>0.00</v>
      </c>
      <c r="R29" t="s" s="1">
        <v>319</v>
      </c>
      <c r="S29" t="s" s="1">
        <v>62</v>
      </c>
      <c r="T29" s="9">
        <f>HYPERLINK("https://my.zakupki.prom.ua/cabinet/purchases/state_purchase/view/44177338")</f>
        <v/>
      </c>
      <c r="U29" t="s" s="1">
        <v>347</v>
      </c>
      <c r="V29" t="n" s="4">
        <v>0</v>
      </c>
      <c r="W29" t="s" s="1"/>
      <c r="X29" t="s" s="1">
        <v>387</v>
      </c>
      <c r="Y29" t="n" s="8">
        <v>12000.0</v>
      </c>
      <c r="Z29" t="s" s="1">
        <v>196</v>
      </c>
      <c r="AA29" t="s" s="1">
        <v>346</v>
      </c>
      <c r="AB29" t="s" s="1"/>
      <c r="AC29" t="s" s="1"/>
      <c r="AD29" t="s" s="1"/>
    </row>
    <row r="30" spans="1:30">
      <c r="A30" t="n" s="4">
        <v>26</v>
      </c>
      <c r="B30" t="s" s="1">
        <v>128</v>
      </c>
      <c r="C30" t="s" s="5">
        <v>284</v>
      </c>
      <c r="D30" t="s" s="1">
        <v>94</v>
      </c>
      <c r="E30" t="s" s="1">
        <v>230</v>
      </c>
      <c r="F30" t="n" s="7">
        <v>45138.0</v>
      </c>
      <c r="G30" t="s" s="1"/>
      <c r="H30" t="n" s="7">
        <v>45138.0</v>
      </c>
      <c r="I30" t="n" s="4">
        <v>1</v>
      </c>
      <c r="J30" t="n" s="8">
        <v>1.000000000000</v>
      </c>
      <c r="K30" t="n" s="8">
        <v>75.00</v>
      </c>
      <c r="L30" t="n" s="8">
        <v>75</v>
      </c>
      <c r="M30" t="n" s="8">
        <v>75.000</v>
      </c>
      <c r="N30" t="n" s="8">
        <v>75</v>
      </c>
      <c r="O30" t="s" s="5">
        <v>215</v>
      </c>
      <c r="P30" t="n" s="8">
        <v>0.000</v>
      </c>
      <c r="Q30" t="n" s="8">
        <v>0.00</v>
      </c>
      <c r="R30" t="s" s="1">
        <v>215</v>
      </c>
      <c r="S30" t="s" s="1">
        <v>54</v>
      </c>
      <c r="T30" s="9">
        <f>HYPERLINK("https://my.zakupki.prom.ua/cabinet/purchases/state_purchase/view/44223934")</f>
        <v/>
      </c>
      <c r="U30" t="s" s="1">
        <v>347</v>
      </c>
      <c r="V30" t="n" s="4">
        <v>0</v>
      </c>
      <c r="W30" t="s" s="1"/>
      <c r="X30" t="s" s="1">
        <v>378</v>
      </c>
      <c r="Y30" t="n" s="8">
        <v>75.0</v>
      </c>
      <c r="Z30" t="s" s="1">
        <v>196</v>
      </c>
      <c r="AA30" t="s" s="1">
        <v>346</v>
      </c>
      <c r="AB30" t="s" s="1"/>
      <c r="AC30" t="s" s="1"/>
      <c r="AD30" t="s" s="1"/>
    </row>
    <row r="31" spans="1:30">
      <c r="A31" t="n" s="4">
        <v>27</v>
      </c>
      <c r="B31" t="s" s="1">
        <v>129</v>
      </c>
      <c r="C31" t="s" s="5">
        <v>280</v>
      </c>
      <c r="D31" t="s" s="1">
        <v>94</v>
      </c>
      <c r="E31" t="s" s="1">
        <v>230</v>
      </c>
      <c r="F31" t="n" s="7">
        <v>45138.0</v>
      </c>
      <c r="G31" t="s" s="1"/>
      <c r="H31" t="n" s="7">
        <v>45138.0</v>
      </c>
      <c r="I31" t="n" s="4">
        <v>1</v>
      </c>
      <c r="J31" t="n" s="8">
        <v>1.000000000000</v>
      </c>
      <c r="K31" t="n" s="8">
        <v>2520.00</v>
      </c>
      <c r="L31" t="n" s="8">
        <v>2.52E+3</v>
      </c>
      <c r="M31" t="n" s="8">
        <v>2520.000</v>
      </c>
      <c r="N31" t="n" s="8">
        <v>2.52E+3</v>
      </c>
      <c r="O31" t="s" s="5">
        <v>215</v>
      </c>
      <c r="P31" t="n" s="8">
        <v>0.000</v>
      </c>
      <c r="Q31" t="n" s="8">
        <v>0.00</v>
      </c>
      <c r="R31" t="s" s="1">
        <v>215</v>
      </c>
      <c r="S31" t="s" s="1">
        <v>54</v>
      </c>
      <c r="T31" s="9">
        <f>HYPERLINK("https://my.zakupki.prom.ua/cabinet/purchases/state_purchase/view/44224816")</f>
        <v/>
      </c>
      <c r="U31" t="s" s="1">
        <v>347</v>
      </c>
      <c r="V31" t="n" s="4">
        <v>0</v>
      </c>
      <c r="W31" t="s" s="1"/>
      <c r="X31" t="s" s="1">
        <v>375</v>
      </c>
      <c r="Y31" t="n" s="8">
        <v>2520.0</v>
      </c>
      <c r="Z31" t="s" s="1">
        <v>196</v>
      </c>
      <c r="AA31" t="s" s="1">
        <v>346</v>
      </c>
      <c r="AB31" t="s" s="1"/>
      <c r="AC31" t="s" s="1"/>
      <c r="AD31" t="s" s="1"/>
    </row>
    <row r="32" spans="1:30">
      <c r="A32" t="n" s="4">
        <v>28</v>
      </c>
      <c r="B32" t="s" s="1">
        <v>130</v>
      </c>
      <c r="C32" t="s" s="5">
        <v>263</v>
      </c>
      <c r="D32" t="s" s="1">
        <v>80</v>
      </c>
      <c r="E32" t="s" s="1">
        <v>230</v>
      </c>
      <c r="F32" t="n" s="7">
        <v>45138.0</v>
      </c>
      <c r="G32" t="s" s="1"/>
      <c r="H32" t="n" s="7">
        <v>45138.0</v>
      </c>
      <c r="I32" t="n" s="4">
        <v>1</v>
      </c>
      <c r="J32" t="n" s="8">
        <v>143.000000000000</v>
      </c>
      <c r="K32" t="n" s="8">
        <v>5855.00</v>
      </c>
      <c r="L32" t="n" s="8">
        <v>40.94405594405594405594405594</v>
      </c>
      <c r="M32" t="n" s="8">
        <v>5855.000</v>
      </c>
      <c r="N32" t="n" s="8">
        <v>40.94405594405594405594405594</v>
      </c>
      <c r="O32" t="s" s="5">
        <v>334</v>
      </c>
      <c r="P32" t="n" s="8">
        <v>0.000</v>
      </c>
      <c r="Q32" t="n" s="8">
        <v>0.00</v>
      </c>
      <c r="R32" t="s" s="1">
        <v>334</v>
      </c>
      <c r="S32" t="s" s="1">
        <v>24</v>
      </c>
      <c r="T32" s="9">
        <f>HYPERLINK("https://my.zakupki.prom.ua/cabinet/purchases/state_purchase/view/44225431")</f>
        <v/>
      </c>
      <c r="U32" t="s" s="1">
        <v>347</v>
      </c>
      <c r="V32" t="n" s="4">
        <v>0</v>
      </c>
      <c r="W32" t="s" s="1"/>
      <c r="X32" t="s" s="1">
        <v>368</v>
      </c>
      <c r="Y32" t="n" s="8">
        <v>5855.0</v>
      </c>
      <c r="Z32" t="s" s="1">
        <v>196</v>
      </c>
      <c r="AA32" t="s" s="1">
        <v>346</v>
      </c>
      <c r="AB32" t="s" s="1"/>
      <c r="AC32" t="s" s="1"/>
      <c r="AD32" t="s" s="1"/>
    </row>
    <row r="33" spans="1:30">
      <c r="A33" t="n" s="4">
        <v>29</v>
      </c>
      <c r="B33" t="s" s="1">
        <v>131</v>
      </c>
      <c r="C33" t="s" s="5">
        <v>236</v>
      </c>
      <c r="D33" t="s" s="1">
        <v>36</v>
      </c>
      <c r="E33" t="s" s="1">
        <v>230</v>
      </c>
      <c r="F33" t="n" s="7">
        <v>45138.0</v>
      </c>
      <c r="G33" t="s" s="1"/>
      <c r="H33" t="n" s="7">
        <v>45138.0</v>
      </c>
      <c r="I33" t="n" s="4">
        <v>1</v>
      </c>
      <c r="J33" t="n" s="8">
        <v>3.000000000000</v>
      </c>
      <c r="K33" t="n" s="8">
        <v>426.00</v>
      </c>
      <c r="L33" t="n" s="8">
        <v>142</v>
      </c>
      <c r="M33" t="n" s="8">
        <v>426.000</v>
      </c>
      <c r="N33" t="n" s="8">
        <v>142</v>
      </c>
      <c r="O33" t="s" s="5">
        <v>334</v>
      </c>
      <c r="P33" t="n" s="8">
        <v>0.000</v>
      </c>
      <c r="Q33" t="n" s="8">
        <v>0.00</v>
      </c>
      <c r="R33" t="s" s="1">
        <v>334</v>
      </c>
      <c r="S33" t="s" s="1">
        <v>24</v>
      </c>
      <c r="T33" s="9">
        <f>HYPERLINK("https://my.zakupki.prom.ua/cabinet/purchases/state_purchase/view/44225536")</f>
        <v/>
      </c>
      <c r="U33" t="s" s="1">
        <v>347</v>
      </c>
      <c r="V33" t="n" s="4">
        <v>0</v>
      </c>
      <c r="W33" t="s" s="1"/>
      <c r="X33" t="s" s="1">
        <v>369</v>
      </c>
      <c r="Y33" t="n" s="8">
        <v>426.0</v>
      </c>
      <c r="Z33" t="s" s="1">
        <v>196</v>
      </c>
      <c r="AA33" t="s" s="1">
        <v>346</v>
      </c>
      <c r="AB33" t="s" s="1"/>
      <c r="AC33" t="s" s="1"/>
      <c r="AD33" t="s" s="1"/>
    </row>
    <row r="34" spans="1:30">
      <c r="A34" t="n" s="4">
        <v>30</v>
      </c>
      <c r="B34" t="s" s="1">
        <v>132</v>
      </c>
      <c r="C34" t="s" s="5">
        <v>245</v>
      </c>
      <c r="D34" t="s" s="1">
        <v>39</v>
      </c>
      <c r="E34" t="s" s="1">
        <v>230</v>
      </c>
      <c r="F34" t="n" s="7">
        <v>45138.0</v>
      </c>
      <c r="G34" t="s" s="1"/>
      <c r="H34" t="n" s="7">
        <v>45138.0</v>
      </c>
      <c r="I34" t="n" s="4">
        <v>1</v>
      </c>
      <c r="J34" t="n" s="8">
        <v>8.000000000000</v>
      </c>
      <c r="K34" t="n" s="8">
        <v>579.00</v>
      </c>
      <c r="L34" t="n" s="8">
        <v>72.375</v>
      </c>
      <c r="M34" t="n" s="8">
        <v>579.000</v>
      </c>
      <c r="N34" t="n" s="8">
        <v>72.375</v>
      </c>
      <c r="O34" t="s" s="5">
        <v>334</v>
      </c>
      <c r="P34" t="n" s="8">
        <v>0.000</v>
      </c>
      <c r="Q34" t="n" s="8">
        <v>0.00</v>
      </c>
      <c r="R34" t="s" s="1">
        <v>334</v>
      </c>
      <c r="S34" t="s" s="1">
        <v>24</v>
      </c>
      <c r="T34" s="9">
        <f>HYPERLINK("https://my.zakupki.prom.ua/cabinet/purchases/state_purchase/view/44225855")</f>
        <v/>
      </c>
      <c r="U34" t="s" s="1">
        <v>347</v>
      </c>
      <c r="V34" t="n" s="4">
        <v>0</v>
      </c>
      <c r="W34" t="s" s="1"/>
      <c r="X34" t="s" s="1">
        <v>3</v>
      </c>
      <c r="Y34" t="n" s="8">
        <v>579.0</v>
      </c>
      <c r="Z34" t="s" s="1">
        <v>196</v>
      </c>
      <c r="AA34" t="s" s="1">
        <v>346</v>
      </c>
      <c r="AB34" t="s" s="1"/>
      <c r="AC34" t="s" s="1"/>
      <c r="AD34" t="s" s="1"/>
    </row>
    <row r="35" spans="1:30">
      <c r="A35" t="n" s="4">
        <v>31</v>
      </c>
      <c r="B35" t="s" s="1">
        <v>133</v>
      </c>
      <c r="C35" t="s" s="5">
        <v>229</v>
      </c>
      <c r="D35" t="s" s="1">
        <v>86</v>
      </c>
      <c r="E35" t="s" s="1">
        <v>230</v>
      </c>
      <c r="F35" t="n" s="7">
        <v>45138.0</v>
      </c>
      <c r="G35" t="s" s="1"/>
      <c r="H35" t="n" s="7">
        <v>45138.0</v>
      </c>
      <c r="I35" t="n" s="4">
        <v>1</v>
      </c>
      <c r="J35" t="n" s="8">
        <v>12.000000000000</v>
      </c>
      <c r="K35" t="n" s="8">
        <v>4107.00</v>
      </c>
      <c r="L35" t="n" s="8">
        <v>342.25</v>
      </c>
      <c r="M35" t="n" s="8">
        <v>4107.000</v>
      </c>
      <c r="N35" t="n" s="8">
        <v>342.25</v>
      </c>
      <c r="O35" t="s" s="5">
        <v>334</v>
      </c>
      <c r="P35" t="n" s="8">
        <v>0.000</v>
      </c>
      <c r="Q35" t="n" s="8">
        <v>0.00</v>
      </c>
      <c r="R35" t="s" s="1">
        <v>334</v>
      </c>
      <c r="S35" t="s" s="1">
        <v>24</v>
      </c>
      <c r="T35" s="9">
        <f>HYPERLINK("https://my.zakupki.prom.ua/cabinet/purchases/state_purchase/view/44225961")</f>
        <v/>
      </c>
      <c r="U35" t="s" s="1">
        <v>347</v>
      </c>
      <c r="V35" t="n" s="4">
        <v>0</v>
      </c>
      <c r="W35" t="s" s="1"/>
      <c r="X35" t="s" s="1">
        <v>368</v>
      </c>
      <c r="Y35" t="n" s="8">
        <v>4107.0</v>
      </c>
      <c r="Z35" t="s" s="1">
        <v>196</v>
      </c>
      <c r="AA35" t="s" s="1">
        <v>346</v>
      </c>
      <c r="AB35" t="s" s="1"/>
      <c r="AC35" t="s" s="1"/>
      <c r="AD35" t="s" s="1"/>
    </row>
    <row r="36" spans="1:30">
      <c r="A36" t="n" s="4">
        <v>32</v>
      </c>
      <c r="B36" t="s" s="1">
        <v>134</v>
      </c>
      <c r="C36" t="s" s="5">
        <v>264</v>
      </c>
      <c r="D36" t="s" s="1">
        <v>13</v>
      </c>
      <c r="E36" t="s" s="1">
        <v>230</v>
      </c>
      <c r="F36" t="n" s="7">
        <v>45138.0</v>
      </c>
      <c r="G36" t="s" s="1"/>
      <c r="H36" t="n" s="7">
        <v>45138.0</v>
      </c>
      <c r="I36" t="n" s="4">
        <v>1</v>
      </c>
      <c r="J36" t="n" s="8">
        <v>5.000000000000</v>
      </c>
      <c r="K36" t="n" s="8">
        <v>960.00</v>
      </c>
      <c r="L36" t="n" s="8">
        <v>192</v>
      </c>
      <c r="M36" t="n" s="8">
        <v>960.000</v>
      </c>
      <c r="N36" t="n" s="8">
        <v>192</v>
      </c>
      <c r="O36" t="s" s="5">
        <v>334</v>
      </c>
      <c r="P36" t="n" s="8">
        <v>0.000</v>
      </c>
      <c r="Q36" t="n" s="8">
        <v>0.00</v>
      </c>
      <c r="R36" t="s" s="1">
        <v>334</v>
      </c>
      <c r="S36" t="s" s="1">
        <v>24</v>
      </c>
      <c r="T36" s="9">
        <f>HYPERLINK("https://my.zakupki.prom.ua/cabinet/purchases/state_purchase/view/44226208")</f>
        <v/>
      </c>
      <c r="U36" t="s" s="1">
        <v>347</v>
      </c>
      <c r="V36" t="n" s="4">
        <v>0</v>
      </c>
      <c r="W36" t="s" s="1"/>
      <c r="X36" t="s" s="1">
        <v>368</v>
      </c>
      <c r="Y36" t="n" s="8">
        <v>960.0</v>
      </c>
      <c r="Z36" t="s" s="1">
        <v>196</v>
      </c>
      <c r="AA36" t="s" s="1">
        <v>346</v>
      </c>
      <c r="AB36" t="s" s="1"/>
      <c r="AC36" t="s" s="1"/>
      <c r="AD36" t="s" s="1"/>
    </row>
    <row r="37" spans="1:30">
      <c r="A37" t="n" s="4">
        <v>33</v>
      </c>
      <c r="B37" t="s" s="1">
        <v>135</v>
      </c>
      <c r="C37" t="s" s="5">
        <v>297</v>
      </c>
      <c r="D37" t="s" s="1">
        <v>82</v>
      </c>
      <c r="E37" t="s" s="1">
        <v>230</v>
      </c>
      <c r="F37" t="n" s="7">
        <v>45138.0</v>
      </c>
      <c r="G37" t="s" s="1"/>
      <c r="H37" t="n" s="7">
        <v>45138.0</v>
      </c>
      <c r="I37" t="n" s="4">
        <v>1</v>
      </c>
      <c r="J37" t="n" s="8">
        <v>535.000000000000</v>
      </c>
      <c r="K37" t="n" s="8">
        <v>679.50</v>
      </c>
      <c r="L37" t="n" s="8">
        <v>1.270093457943925233644859813</v>
      </c>
      <c r="M37" t="n" s="8">
        <v>679.500</v>
      </c>
      <c r="N37" t="n" s="8">
        <v>1.270093457943925233644859813</v>
      </c>
      <c r="O37" t="s" s="5">
        <v>334</v>
      </c>
      <c r="P37" t="n" s="8">
        <v>0.000</v>
      </c>
      <c r="Q37" t="n" s="8">
        <v>0.00</v>
      </c>
      <c r="R37" t="s" s="1">
        <v>334</v>
      </c>
      <c r="S37" t="s" s="1">
        <v>24</v>
      </c>
      <c r="T37" s="9">
        <f>HYPERLINK("https://my.zakupki.prom.ua/cabinet/purchases/state_purchase/view/44226456")</f>
        <v/>
      </c>
      <c r="U37" t="s" s="1">
        <v>347</v>
      </c>
      <c r="V37" t="n" s="4">
        <v>0</v>
      </c>
      <c r="W37" t="s" s="1"/>
      <c r="X37" t="s" s="1">
        <v>368</v>
      </c>
      <c r="Y37" t="n" s="8">
        <v>679.5</v>
      </c>
      <c r="Z37" t="s" s="1">
        <v>196</v>
      </c>
      <c r="AA37" t="s" s="1">
        <v>346</v>
      </c>
      <c r="AB37" t="s" s="1"/>
      <c r="AC37" t="s" s="1"/>
      <c r="AD37" t="s" s="1"/>
    </row>
    <row r="38" spans="1:30">
      <c r="A38" t="n" s="4">
        <v>34</v>
      </c>
      <c r="B38" t="s" s="1">
        <v>136</v>
      </c>
      <c r="C38" t="s" s="5">
        <v>246</v>
      </c>
      <c r="D38" t="s" s="1">
        <v>83</v>
      </c>
      <c r="E38" t="s" s="1">
        <v>230</v>
      </c>
      <c r="F38" t="n" s="7">
        <v>45138.0</v>
      </c>
      <c r="G38" t="s" s="1"/>
      <c r="H38" t="n" s="7">
        <v>45138.0</v>
      </c>
      <c r="I38" t="n" s="4">
        <v>1</v>
      </c>
      <c r="J38" t="n" s="8">
        <v>59.000000000000</v>
      </c>
      <c r="K38" t="n" s="8">
        <v>2666.00</v>
      </c>
      <c r="L38" t="n" s="8">
        <v>45.18644067796610169491525424</v>
      </c>
      <c r="M38" t="n" s="8">
        <v>2666.000</v>
      </c>
      <c r="N38" t="n" s="8">
        <v>45.18644067796610169491525424</v>
      </c>
      <c r="O38" t="s" s="5">
        <v>334</v>
      </c>
      <c r="P38" t="n" s="8">
        <v>0.000</v>
      </c>
      <c r="Q38" t="n" s="8">
        <v>0.00</v>
      </c>
      <c r="R38" t="s" s="1">
        <v>334</v>
      </c>
      <c r="S38" t="s" s="1">
        <v>24</v>
      </c>
      <c r="T38" s="9">
        <f>HYPERLINK("https://my.zakupki.prom.ua/cabinet/purchases/state_purchase/view/44226623")</f>
        <v/>
      </c>
      <c r="U38" t="s" s="1">
        <v>347</v>
      </c>
      <c r="V38" t="n" s="4">
        <v>0</v>
      </c>
      <c r="W38" t="s" s="1"/>
      <c r="X38" t="s" s="1">
        <v>368</v>
      </c>
      <c r="Y38" t="n" s="8">
        <v>2666.0</v>
      </c>
      <c r="Z38" t="s" s="1">
        <v>196</v>
      </c>
      <c r="AA38" t="s" s="1">
        <v>346</v>
      </c>
      <c r="AB38" t="s" s="1"/>
      <c r="AC38" t="s" s="1"/>
      <c r="AD38" t="s" s="1"/>
    </row>
    <row r="39" spans="1:30">
      <c r="A39" t="n" s="4">
        <v>35</v>
      </c>
      <c r="B39" t="s" s="1">
        <v>137</v>
      </c>
      <c r="C39" t="s" s="5">
        <v>344</v>
      </c>
      <c r="D39" t="s" s="1">
        <v>88</v>
      </c>
      <c r="E39" t="s" s="1">
        <v>230</v>
      </c>
      <c r="F39" t="n" s="7">
        <v>45138.0</v>
      </c>
      <c r="G39" t="s" s="1"/>
      <c r="H39" t="n" s="7">
        <v>45138.0</v>
      </c>
      <c r="I39" t="n" s="4">
        <v>1</v>
      </c>
      <c r="J39" t="n" s="8">
        <v>3.000000000000</v>
      </c>
      <c r="K39" t="n" s="8">
        <v>729.00</v>
      </c>
      <c r="L39" t="n" s="8">
        <v>243</v>
      </c>
      <c r="M39" t="n" s="8">
        <v>729.000</v>
      </c>
      <c r="N39" t="n" s="8">
        <v>243</v>
      </c>
      <c r="O39" t="s" s="5">
        <v>334</v>
      </c>
      <c r="P39" t="n" s="8">
        <v>0.000</v>
      </c>
      <c r="Q39" t="n" s="8">
        <v>0.00</v>
      </c>
      <c r="R39" t="s" s="1">
        <v>334</v>
      </c>
      <c r="S39" t="s" s="1">
        <v>24</v>
      </c>
      <c r="T39" s="9">
        <f>HYPERLINK("https://my.zakupki.prom.ua/cabinet/purchases/state_purchase/view/44227755")</f>
        <v/>
      </c>
      <c r="U39" t="s" s="1">
        <v>347</v>
      </c>
      <c r="V39" t="n" s="4">
        <v>0</v>
      </c>
      <c r="W39" t="s" s="1"/>
      <c r="X39" t="s" s="1">
        <v>368</v>
      </c>
      <c r="Y39" t="n" s="8">
        <v>729.0</v>
      </c>
      <c r="Z39" t="s" s="1">
        <v>196</v>
      </c>
      <c r="AA39" t="s" s="1">
        <v>346</v>
      </c>
      <c r="AB39" t="s" s="1"/>
      <c r="AC39" t="s" s="1"/>
      <c r="AD39" t="s" s="1"/>
    </row>
    <row r="40" spans="1:30">
      <c r="A40" t="n" s="4">
        <v>36</v>
      </c>
      <c r="B40" t="s" s="1">
        <v>138</v>
      </c>
      <c r="C40" t="s" s="5">
        <v>238</v>
      </c>
      <c r="D40" t="s" s="1">
        <v>84</v>
      </c>
      <c r="E40" t="s" s="1">
        <v>230</v>
      </c>
      <c r="F40" t="n" s="7">
        <v>45138.0</v>
      </c>
      <c r="G40" t="s" s="1"/>
      <c r="H40" t="n" s="7">
        <v>45138.0</v>
      </c>
      <c r="I40" t="n" s="4">
        <v>1</v>
      </c>
      <c r="J40" t="n" s="8">
        <v>1.000000000000</v>
      </c>
      <c r="K40" t="n" s="8">
        <v>1320.00</v>
      </c>
      <c r="L40" t="n" s="8">
        <v>1.32E+3</v>
      </c>
      <c r="M40" t="n" s="8">
        <v>1320.000</v>
      </c>
      <c r="N40" t="n" s="8">
        <v>1.32E+3</v>
      </c>
      <c r="O40" t="s" s="5">
        <v>334</v>
      </c>
      <c r="P40" t="n" s="8">
        <v>0.000</v>
      </c>
      <c r="Q40" t="n" s="8">
        <v>0.00</v>
      </c>
      <c r="R40" t="s" s="1">
        <v>334</v>
      </c>
      <c r="S40" t="s" s="1">
        <v>24</v>
      </c>
      <c r="T40" s="9">
        <f>HYPERLINK("https://my.zakupki.prom.ua/cabinet/purchases/state_purchase/view/44228127")</f>
        <v/>
      </c>
      <c r="U40" t="s" s="1">
        <v>347</v>
      </c>
      <c r="V40" t="n" s="4">
        <v>0</v>
      </c>
      <c r="W40" t="s" s="1"/>
      <c r="X40" t="s" s="1">
        <v>368</v>
      </c>
      <c r="Y40" t="n" s="8">
        <v>1320.0</v>
      </c>
      <c r="Z40" t="s" s="1">
        <v>196</v>
      </c>
      <c r="AA40" t="s" s="1">
        <v>346</v>
      </c>
      <c r="AB40" t="s" s="1"/>
      <c r="AC40" t="s" s="1"/>
      <c r="AD40" t="s" s="1"/>
    </row>
    <row r="41" spans="1:30">
      <c r="A41" t="n" s="4">
        <v>37</v>
      </c>
      <c r="B41" t="s" s="1">
        <v>139</v>
      </c>
      <c r="C41" t="s" s="5">
        <v>237</v>
      </c>
      <c r="D41" t="s" s="1">
        <v>64</v>
      </c>
      <c r="E41" t="s" s="1">
        <v>230</v>
      </c>
      <c r="F41" t="n" s="7">
        <v>45138.0</v>
      </c>
      <c r="G41" t="s" s="1"/>
      <c r="H41" t="n" s="7">
        <v>45138.0</v>
      </c>
      <c r="I41" t="n" s="4">
        <v>1</v>
      </c>
      <c r="J41" t="n" s="8">
        <v>1.000000000000</v>
      </c>
      <c r="K41" t="n" s="8">
        <v>1890.00</v>
      </c>
      <c r="L41" t="n" s="8">
        <v>1.89E+3</v>
      </c>
      <c r="M41" t="n" s="8">
        <v>1890.000</v>
      </c>
      <c r="N41" t="n" s="8">
        <v>1.89E+3</v>
      </c>
      <c r="O41" t="s" s="5">
        <v>334</v>
      </c>
      <c r="P41" t="n" s="8">
        <v>0.000</v>
      </c>
      <c r="Q41" t="n" s="8">
        <v>0.00</v>
      </c>
      <c r="R41" t="s" s="1">
        <v>334</v>
      </c>
      <c r="S41" t="s" s="1">
        <v>24</v>
      </c>
      <c r="T41" s="9">
        <f>HYPERLINK("https://my.zakupki.prom.ua/cabinet/purchases/state_purchase/view/44229087")</f>
        <v/>
      </c>
      <c r="U41" t="s" s="1">
        <v>347</v>
      </c>
      <c r="V41" t="n" s="4">
        <v>0</v>
      </c>
      <c r="W41" t="s" s="1"/>
      <c r="X41" t="s" s="1">
        <v>368</v>
      </c>
      <c r="Y41" t="n" s="8">
        <v>1890.0</v>
      </c>
      <c r="Z41" t="s" s="1">
        <v>196</v>
      </c>
      <c r="AA41" t="s" s="1">
        <v>346</v>
      </c>
      <c r="AB41" t="s" s="1"/>
      <c r="AC41" t="s" s="1"/>
      <c r="AD41" t="s" s="1"/>
    </row>
    <row r="42" spans="1:30">
      <c r="A42" t="n" s="4">
        <v>38</v>
      </c>
      <c r="B42" t="s" s="1">
        <v>140</v>
      </c>
      <c r="C42" t="s" s="5">
        <v>253</v>
      </c>
      <c r="D42" t="s" s="1">
        <v>17</v>
      </c>
      <c r="E42" t="s" s="1">
        <v>230</v>
      </c>
      <c r="F42" t="n" s="7">
        <v>45138.0</v>
      </c>
      <c r="G42" t="s" s="1"/>
      <c r="H42" t="n" s="7">
        <v>45138.0</v>
      </c>
      <c r="I42" t="n" s="4">
        <v>1</v>
      </c>
      <c r="J42" t="n" s="8">
        <v>18.000000000000</v>
      </c>
      <c r="K42" t="n" s="8">
        <v>352.50</v>
      </c>
      <c r="L42" t="n" s="8">
        <v>19.58333333333333333333333333</v>
      </c>
      <c r="M42" t="n" s="8">
        <v>352.500</v>
      </c>
      <c r="N42" t="n" s="8">
        <v>19.58333333333333333333333333</v>
      </c>
      <c r="O42" t="s" s="5">
        <v>334</v>
      </c>
      <c r="P42" t="n" s="8">
        <v>0.000</v>
      </c>
      <c r="Q42" t="n" s="8">
        <v>0.00</v>
      </c>
      <c r="R42" t="s" s="1">
        <v>334</v>
      </c>
      <c r="S42" t="s" s="1">
        <v>24</v>
      </c>
      <c r="T42" s="9">
        <f>HYPERLINK("https://my.zakupki.prom.ua/cabinet/purchases/state_purchase/view/44229515")</f>
        <v/>
      </c>
      <c r="U42" t="s" s="1">
        <v>347</v>
      </c>
      <c r="V42" t="n" s="4">
        <v>0</v>
      </c>
      <c r="W42" t="s" s="1"/>
      <c r="X42" t="s" s="1">
        <v>369</v>
      </c>
      <c r="Y42" t="n" s="8">
        <v>352.5</v>
      </c>
      <c r="Z42" t="s" s="1">
        <v>196</v>
      </c>
      <c r="AA42" t="s" s="1">
        <v>346</v>
      </c>
      <c r="AB42" t="s" s="1"/>
      <c r="AC42" t="s" s="1"/>
      <c r="AD42" t="s" s="1"/>
    </row>
    <row r="43" spans="1:30">
      <c r="A43" t="n" s="4">
        <v>39</v>
      </c>
      <c r="B43" t="s" s="1">
        <v>141</v>
      </c>
      <c r="C43" t="s" s="5">
        <v>320</v>
      </c>
      <c r="D43" t="s" s="1">
        <v>20</v>
      </c>
      <c r="E43" t="s" s="1">
        <v>230</v>
      </c>
      <c r="F43" t="n" s="7">
        <v>45138.0</v>
      </c>
      <c r="G43" t="s" s="1"/>
      <c r="H43" t="n" s="7">
        <v>45138.0</v>
      </c>
      <c r="I43" t="n" s="4">
        <v>1</v>
      </c>
      <c r="J43" t="n" s="8">
        <v>6.000000000000</v>
      </c>
      <c r="K43" t="n" s="8">
        <v>160.00</v>
      </c>
      <c r="L43" t="n" s="8">
        <v>26.66666666666666666666666667</v>
      </c>
      <c r="M43" t="n" s="8">
        <v>160.000</v>
      </c>
      <c r="N43" t="n" s="8">
        <v>26.66666666666666666666666667</v>
      </c>
      <c r="O43" t="s" s="5">
        <v>334</v>
      </c>
      <c r="P43" t="n" s="8">
        <v>0.000</v>
      </c>
      <c r="Q43" t="n" s="8">
        <v>0.00</v>
      </c>
      <c r="R43" t="s" s="1">
        <v>334</v>
      </c>
      <c r="S43" t="s" s="1">
        <v>24</v>
      </c>
      <c r="T43" s="9">
        <f>HYPERLINK("https://my.zakupki.prom.ua/cabinet/purchases/state_purchase/view/44229898")</f>
        <v/>
      </c>
      <c r="U43" t="s" s="1">
        <v>347</v>
      </c>
      <c r="V43" t="n" s="4">
        <v>0</v>
      </c>
      <c r="W43" t="s" s="1"/>
      <c r="X43" t="s" s="1">
        <v>368</v>
      </c>
      <c r="Y43" t="n" s="8">
        <v>160.0</v>
      </c>
      <c r="Z43" t="s" s="1">
        <v>196</v>
      </c>
      <c r="AA43" t="s" s="1">
        <v>346</v>
      </c>
      <c r="AB43" t="s" s="1"/>
      <c r="AC43" t="s" s="1"/>
      <c r="AD43" t="s" s="1"/>
    </row>
    <row r="44" spans="1:30">
      <c r="A44" t="n" s="4">
        <v>40</v>
      </c>
      <c r="B44" t="s" s="1">
        <v>142</v>
      </c>
      <c r="C44" t="s" s="5">
        <v>223</v>
      </c>
      <c r="D44" t="s" s="1">
        <v>21</v>
      </c>
      <c r="E44" t="s" s="1">
        <v>230</v>
      </c>
      <c r="F44" t="n" s="7">
        <v>45138.0</v>
      </c>
      <c r="G44" t="s" s="1"/>
      <c r="H44" t="n" s="7">
        <v>45138.0</v>
      </c>
      <c r="I44" t="n" s="4">
        <v>1</v>
      </c>
      <c r="J44" t="n" s="8">
        <v>4.000000000000</v>
      </c>
      <c r="K44" t="n" s="8">
        <v>154.50</v>
      </c>
      <c r="L44" t="n" s="8">
        <v>38.625</v>
      </c>
      <c r="M44" t="n" s="8">
        <v>154.500</v>
      </c>
      <c r="N44" t="n" s="8">
        <v>38.625</v>
      </c>
      <c r="O44" t="s" s="5">
        <v>334</v>
      </c>
      <c r="P44" t="n" s="8">
        <v>0.000</v>
      </c>
      <c r="Q44" t="n" s="8">
        <v>0.00</v>
      </c>
      <c r="R44" t="s" s="1">
        <v>334</v>
      </c>
      <c r="S44" t="s" s="1">
        <v>24</v>
      </c>
      <c r="T44" s="9">
        <f>HYPERLINK("https://my.zakupki.prom.ua/cabinet/purchases/state_purchase/view/44229994")</f>
        <v/>
      </c>
      <c r="U44" t="s" s="1">
        <v>347</v>
      </c>
      <c r="V44" t="n" s="4">
        <v>0</v>
      </c>
      <c r="W44" t="s" s="1"/>
      <c r="X44" t="s" s="1">
        <v>368</v>
      </c>
      <c r="Y44" t="n" s="8">
        <v>154.5</v>
      </c>
      <c r="Z44" t="s" s="1">
        <v>196</v>
      </c>
      <c r="AA44" t="s" s="1">
        <v>346</v>
      </c>
      <c r="AB44" t="s" s="1"/>
      <c r="AC44" t="s" s="1"/>
      <c r="AD44" t="s" s="1"/>
    </row>
    <row r="45" spans="1:30">
      <c r="A45" t="n" s="4">
        <v>41</v>
      </c>
      <c r="B45" t="s" s="1">
        <v>143</v>
      </c>
      <c r="C45" t="s" s="5">
        <v>301</v>
      </c>
      <c r="D45" t="s" s="1">
        <v>41</v>
      </c>
      <c r="E45" t="s" s="1">
        <v>230</v>
      </c>
      <c r="F45" t="n" s="7">
        <v>45138.0</v>
      </c>
      <c r="G45" t="s" s="1"/>
      <c r="H45" t="n" s="7">
        <v>45138.0</v>
      </c>
      <c r="I45" t="n" s="4">
        <v>1</v>
      </c>
      <c r="J45" t="n" s="8">
        <v>1.000000000000</v>
      </c>
      <c r="K45" t="n" s="8">
        <v>156.00</v>
      </c>
      <c r="L45" t="n" s="8">
        <v>156</v>
      </c>
      <c r="M45" t="n" s="8">
        <v>156.000</v>
      </c>
      <c r="N45" t="n" s="8">
        <v>156</v>
      </c>
      <c r="O45" t="s" s="5">
        <v>334</v>
      </c>
      <c r="P45" t="n" s="8">
        <v>0.000</v>
      </c>
      <c r="Q45" t="n" s="8">
        <v>0.00</v>
      </c>
      <c r="R45" t="s" s="1">
        <v>334</v>
      </c>
      <c r="S45" t="s" s="1">
        <v>24</v>
      </c>
      <c r="T45" s="9">
        <f>HYPERLINK("https://my.zakupki.prom.ua/cabinet/purchases/state_purchase/view/44230196")</f>
        <v/>
      </c>
      <c r="U45" t="s" s="1">
        <v>347</v>
      </c>
      <c r="V45" t="n" s="4">
        <v>0</v>
      </c>
      <c r="W45" t="s" s="1"/>
      <c r="X45" t="s" s="1">
        <v>369</v>
      </c>
      <c r="Y45" t="n" s="8">
        <v>156.0</v>
      </c>
      <c r="Z45" t="s" s="1">
        <v>196</v>
      </c>
      <c r="AA45" t="s" s="1">
        <v>346</v>
      </c>
      <c r="AB45" t="s" s="1"/>
      <c r="AC45" t="s" s="1"/>
      <c r="AD45" t="s" s="1"/>
    </row>
    <row r="46" spans="1:30">
      <c r="A46" t="n" s="4">
        <v>42</v>
      </c>
      <c r="B46" t="s" s="1">
        <v>144</v>
      </c>
      <c r="C46" t="s" s="5">
        <v>342</v>
      </c>
      <c r="D46" t="s" s="1">
        <v>78</v>
      </c>
      <c r="E46" t="s" s="1">
        <v>230</v>
      </c>
      <c r="F46" t="n" s="7">
        <v>45138.0</v>
      </c>
      <c r="G46" t="s" s="1"/>
      <c r="H46" t="n" s="7">
        <v>45138.0</v>
      </c>
      <c r="I46" t="n" s="4">
        <v>1</v>
      </c>
      <c r="J46" t="n" s="8">
        <v>14.000000000000</v>
      </c>
      <c r="K46" t="n" s="8">
        <v>390.00</v>
      </c>
      <c r="L46" t="n" s="8">
        <v>27.85714285714285714285714286</v>
      </c>
      <c r="M46" t="n" s="8">
        <v>390.000</v>
      </c>
      <c r="N46" t="n" s="8">
        <v>27.85714285714285714285714286</v>
      </c>
      <c r="O46" t="s" s="5">
        <v>334</v>
      </c>
      <c r="P46" t="n" s="8">
        <v>0.000</v>
      </c>
      <c r="Q46" t="n" s="8">
        <v>0.00</v>
      </c>
      <c r="R46" t="s" s="1">
        <v>334</v>
      </c>
      <c r="S46" t="s" s="1">
        <v>24</v>
      </c>
      <c r="T46" s="9">
        <f>HYPERLINK("https://my.zakupki.prom.ua/cabinet/purchases/state_purchase/view/44230279")</f>
        <v/>
      </c>
      <c r="U46" t="s" s="1">
        <v>347</v>
      </c>
      <c r="V46" t="n" s="4">
        <v>0</v>
      </c>
      <c r="W46" t="s" s="1"/>
      <c r="X46" t="s" s="1">
        <v>368</v>
      </c>
      <c r="Y46" t="n" s="8">
        <v>390.0</v>
      </c>
      <c r="Z46" t="s" s="1">
        <v>196</v>
      </c>
      <c r="AA46" t="s" s="1">
        <v>346</v>
      </c>
      <c r="AB46" t="s" s="1"/>
      <c r="AC46" t="s" s="1"/>
      <c r="AD46" t="s" s="1"/>
    </row>
    <row r="47" spans="1:30">
      <c r="A47" t="n" s="4">
        <v>43</v>
      </c>
      <c r="B47" t="s" s="1">
        <v>145</v>
      </c>
      <c r="C47" t="s" s="5">
        <v>276</v>
      </c>
      <c r="D47" t="s" s="1">
        <v>94</v>
      </c>
      <c r="E47" t="s" s="1">
        <v>230</v>
      </c>
      <c r="F47" t="n" s="7">
        <v>45140.0</v>
      </c>
      <c r="G47" t="s" s="1"/>
      <c r="H47" t="n" s="7">
        <v>45140.0</v>
      </c>
      <c r="I47" t="n" s="4">
        <v>1</v>
      </c>
      <c r="J47" t="n" s="8">
        <v>1.000000000000</v>
      </c>
      <c r="K47" t="n" s="8">
        <v>360.00</v>
      </c>
      <c r="L47" t="n" s="8">
        <v>3.6E+2</v>
      </c>
      <c r="M47" t="n" s="8">
        <v>360.000</v>
      </c>
      <c r="N47" t="n" s="8">
        <v>3.6E+2</v>
      </c>
      <c r="O47" t="s" s="5">
        <v>215</v>
      </c>
      <c r="P47" t="n" s="8">
        <v>0.000</v>
      </c>
      <c r="Q47" t="n" s="8">
        <v>0.00</v>
      </c>
      <c r="R47" t="s" s="1">
        <v>215</v>
      </c>
      <c r="S47" t="s" s="1">
        <v>54</v>
      </c>
      <c r="T47" s="9">
        <f>HYPERLINK("https://my.zakupki.prom.ua/cabinet/purchases/state_purchase/view/44272638")</f>
        <v/>
      </c>
      <c r="U47" t="s" s="1">
        <v>347</v>
      </c>
      <c r="V47" t="n" s="4">
        <v>0</v>
      </c>
      <c r="W47" t="s" s="1"/>
      <c r="X47" t="s" s="1">
        <v>374</v>
      </c>
      <c r="Y47" t="n" s="8">
        <v>360.0</v>
      </c>
      <c r="Z47" t="s" s="1">
        <v>196</v>
      </c>
      <c r="AA47" t="s" s="1">
        <v>346</v>
      </c>
      <c r="AB47" t="s" s="1"/>
      <c r="AC47" t="s" s="1"/>
      <c r="AD47" t="s" s="1"/>
    </row>
    <row r="48" spans="1:30">
      <c r="A48" t="n" s="4">
        <v>44</v>
      </c>
      <c r="B48" t="s" s="1">
        <v>146</v>
      </c>
      <c r="C48" t="s" s="5">
        <v>276</v>
      </c>
      <c r="D48" t="s" s="1">
        <v>94</v>
      </c>
      <c r="E48" t="s" s="1">
        <v>230</v>
      </c>
      <c r="F48" t="n" s="7">
        <v>45140.0</v>
      </c>
      <c r="G48" t="s" s="1"/>
      <c r="H48" t="n" s="7">
        <v>45140.0</v>
      </c>
      <c r="I48" t="n" s="4">
        <v>1</v>
      </c>
      <c r="J48" t="n" s="8">
        <v>1.000000000000</v>
      </c>
      <c r="K48" t="n" s="8">
        <v>180.00</v>
      </c>
      <c r="L48" t="n" s="8">
        <v>1.8E+2</v>
      </c>
      <c r="M48" t="n" s="8">
        <v>180.000</v>
      </c>
      <c r="N48" t="n" s="8">
        <v>1.8E+2</v>
      </c>
      <c r="O48" t="s" s="5">
        <v>215</v>
      </c>
      <c r="P48" t="n" s="8">
        <v>0.000</v>
      </c>
      <c r="Q48" t="n" s="8">
        <v>0.00</v>
      </c>
      <c r="R48" t="s" s="1">
        <v>215</v>
      </c>
      <c r="S48" t="s" s="1">
        <v>54</v>
      </c>
      <c r="T48" s="9">
        <f>HYPERLINK("https://my.zakupki.prom.ua/cabinet/purchases/state_purchase/view/44273152")</f>
        <v/>
      </c>
      <c r="U48" t="s" s="1">
        <v>347</v>
      </c>
      <c r="V48" t="n" s="4">
        <v>0</v>
      </c>
      <c r="W48" t="s" s="1"/>
      <c r="X48" t="s" s="1">
        <v>376</v>
      </c>
      <c r="Y48" t="n" s="8">
        <v>180.0</v>
      </c>
      <c r="Z48" t="s" s="1">
        <v>196</v>
      </c>
      <c r="AA48" t="s" s="1">
        <v>346</v>
      </c>
      <c r="AB48" t="s" s="1"/>
      <c r="AC48" t="s" s="1"/>
      <c r="AD48" t="s" s="1"/>
    </row>
    <row r="49" spans="1:30">
      <c r="A49" t="n" s="4">
        <v>45</v>
      </c>
      <c r="B49" t="s" s="1">
        <v>147</v>
      </c>
      <c r="C49" t="s" s="5">
        <v>277</v>
      </c>
      <c r="D49" t="s" s="1">
        <v>94</v>
      </c>
      <c r="E49" t="s" s="1">
        <v>230</v>
      </c>
      <c r="F49" t="n" s="7">
        <v>45140.0</v>
      </c>
      <c r="G49" t="s" s="1"/>
      <c r="H49" t="n" s="7">
        <v>45140.0</v>
      </c>
      <c r="I49" t="n" s="4">
        <v>1</v>
      </c>
      <c r="J49" t="n" s="8">
        <v>1.000000000000</v>
      </c>
      <c r="K49" t="n" s="8">
        <v>75.00</v>
      </c>
      <c r="L49" t="n" s="8">
        <v>75</v>
      </c>
      <c r="M49" t="n" s="8">
        <v>75.000</v>
      </c>
      <c r="N49" t="n" s="8">
        <v>75</v>
      </c>
      <c r="O49" t="s" s="5">
        <v>215</v>
      </c>
      <c r="P49" t="n" s="8">
        <v>0.000</v>
      </c>
      <c r="Q49" t="n" s="8">
        <v>0.00</v>
      </c>
      <c r="R49" t="s" s="1">
        <v>215</v>
      </c>
      <c r="S49" t="s" s="1">
        <v>54</v>
      </c>
      <c r="T49" s="9">
        <f>HYPERLINK("https://my.zakupki.prom.ua/cabinet/purchases/state_purchase/view/44273369")</f>
        <v/>
      </c>
      <c r="U49" t="s" s="1">
        <v>347</v>
      </c>
      <c r="V49" t="n" s="4">
        <v>0</v>
      </c>
      <c r="W49" t="s" s="1"/>
      <c r="X49" t="s" s="1">
        <v>379</v>
      </c>
      <c r="Y49" t="n" s="8">
        <v>75.0</v>
      </c>
      <c r="Z49" t="s" s="1">
        <v>196</v>
      </c>
      <c r="AA49" t="s" s="1">
        <v>346</v>
      </c>
      <c r="AB49" t="s" s="1"/>
      <c r="AC49" t="s" s="1"/>
      <c r="AD49" t="s" s="1"/>
    </row>
    <row r="50" spans="1:30">
      <c r="A50" t="n" s="4">
        <v>46</v>
      </c>
      <c r="B50" t="s" s="1">
        <v>148</v>
      </c>
      <c r="C50" t="s" s="5">
        <v>257</v>
      </c>
      <c r="D50" t="s" s="1">
        <v>95</v>
      </c>
      <c r="E50" t="s" s="1">
        <v>230</v>
      </c>
      <c r="F50" t="n" s="7">
        <v>45142.0</v>
      </c>
      <c r="G50" t="s" s="1"/>
      <c r="H50" t="n" s="7">
        <v>45142.0</v>
      </c>
      <c r="I50" t="n" s="4">
        <v>1</v>
      </c>
      <c r="J50" t="n" s="8">
        <v>1.000000000000</v>
      </c>
      <c r="K50" t="n" s="8">
        <v>42000.00</v>
      </c>
      <c r="L50" t="n" s="8">
        <v>4.2E+4</v>
      </c>
      <c r="M50" t="n" s="8">
        <v>42000.000</v>
      </c>
      <c r="N50" t="n" s="8">
        <v>4.2E+4</v>
      </c>
      <c r="O50" t="s" s="5">
        <v>313</v>
      </c>
      <c r="P50" t="n" s="8">
        <v>0.000</v>
      </c>
      <c r="Q50" t="n" s="8">
        <v>0.00</v>
      </c>
      <c r="R50" t="s" s="1">
        <v>313</v>
      </c>
      <c r="S50" t="s" s="1">
        <v>47</v>
      </c>
      <c r="T50" s="9">
        <f>HYPERLINK("https://my.zakupki.prom.ua/cabinet/purchases/state_purchase/view/44327733")</f>
        <v/>
      </c>
      <c r="U50" t="s" s="1">
        <v>347</v>
      </c>
      <c r="V50" t="n" s="4">
        <v>0</v>
      </c>
      <c r="W50" t="s" s="1"/>
      <c r="X50" t="s" s="1">
        <v>11</v>
      </c>
      <c r="Y50" t="n" s="8">
        <v>42000.0</v>
      </c>
      <c r="Z50" t="s" s="1">
        <v>196</v>
      </c>
      <c r="AA50" t="s" s="1">
        <v>346</v>
      </c>
      <c r="AB50" t="s" s="1"/>
      <c r="AC50" t="s" s="1"/>
      <c r="AD50" t="s" s="1"/>
    </row>
    <row r="51" spans="1:30">
      <c r="A51" t="n" s="4">
        <v>47</v>
      </c>
      <c r="B51" t="s" s="1">
        <v>149</v>
      </c>
      <c r="C51" t="s" s="5">
        <v>295</v>
      </c>
      <c r="D51" t="s" s="1">
        <v>91</v>
      </c>
      <c r="E51" t="s" s="1">
        <v>230</v>
      </c>
      <c r="F51" t="n" s="7">
        <v>45148.0</v>
      </c>
      <c r="G51" t="s" s="1"/>
      <c r="H51" t="n" s="7">
        <v>45148.0</v>
      </c>
      <c r="I51" t="n" s="4">
        <v>1</v>
      </c>
      <c r="J51" t="n" s="8">
        <v>1.000000000000</v>
      </c>
      <c r="K51" t="n" s="8">
        <v>14167.00</v>
      </c>
      <c r="L51" t="n" s="8">
        <v>14167</v>
      </c>
      <c r="M51" t="n" s="8">
        <v>14167.000</v>
      </c>
      <c r="N51" t="n" s="8">
        <v>14167</v>
      </c>
      <c r="O51" t="s" s="5">
        <v>308</v>
      </c>
      <c r="P51" t="n" s="8">
        <v>0.000</v>
      </c>
      <c r="Q51" t="n" s="8">
        <v>0.00</v>
      </c>
      <c r="R51" t="s" s="1">
        <v>308</v>
      </c>
      <c r="S51" t="s" s="1">
        <v>53</v>
      </c>
      <c r="T51" s="9">
        <f>HYPERLINK("https://my.zakupki.prom.ua/cabinet/purchases/state_purchase/view/44449919")</f>
        <v/>
      </c>
      <c r="U51" t="s" s="1">
        <v>347</v>
      </c>
      <c r="V51" t="n" s="4">
        <v>0</v>
      </c>
      <c r="W51" t="s" s="1"/>
      <c r="X51" t="s" s="1">
        <v>360</v>
      </c>
      <c r="Y51" t="n" s="8">
        <v>14167.0</v>
      </c>
      <c r="Z51" t="s" s="1">
        <v>196</v>
      </c>
      <c r="AA51" t="s" s="1">
        <v>346</v>
      </c>
      <c r="AB51" t="s" s="1"/>
      <c r="AC51" t="s" s="1"/>
      <c r="AD51" t="s" s="1"/>
    </row>
    <row r="52" spans="1:30">
      <c r="A52" t="n" s="4">
        <v>48</v>
      </c>
      <c r="B52" t="s" s="1">
        <v>150</v>
      </c>
      <c r="C52" t="s" s="5">
        <v>268</v>
      </c>
      <c r="D52" t="s" s="1">
        <v>19</v>
      </c>
      <c r="E52" t="s" s="1">
        <v>230</v>
      </c>
      <c r="F52" t="n" s="7">
        <v>45149.0</v>
      </c>
      <c r="G52" t="s" s="1"/>
      <c r="H52" t="n" s="7">
        <v>45149.0</v>
      </c>
      <c r="I52" t="n" s="4">
        <v>1</v>
      </c>
      <c r="J52" t="n" s="8">
        <v>1500.000000000000</v>
      </c>
      <c r="K52" t="n" s="8">
        <v>30000.00</v>
      </c>
      <c r="L52" t="n" s="8">
        <v>2E+1</v>
      </c>
      <c r="M52" t="n" s="8">
        <v>30000.000</v>
      </c>
      <c r="N52" t="n" s="8">
        <v>2E+1</v>
      </c>
      <c r="O52" t="s" s="5">
        <v>336</v>
      </c>
      <c r="P52" t="n" s="8">
        <v>0.000</v>
      </c>
      <c r="Q52" t="n" s="8">
        <v>0.00</v>
      </c>
      <c r="R52" t="s" s="1">
        <v>336</v>
      </c>
      <c r="S52" t="s" s="1">
        <v>29</v>
      </c>
      <c r="T52" s="9">
        <f>HYPERLINK("https://my.zakupki.prom.ua/cabinet/purchases/state_purchase/view/44475405")</f>
        <v/>
      </c>
      <c r="U52" t="s" s="1">
        <v>347</v>
      </c>
      <c r="V52" t="n" s="4">
        <v>0</v>
      </c>
      <c r="W52" t="s" s="1"/>
      <c r="X52" t="s" s="1">
        <v>359</v>
      </c>
      <c r="Y52" t="n" s="8">
        <v>30000.0</v>
      </c>
      <c r="Z52" t="s" s="1">
        <v>196</v>
      </c>
      <c r="AA52" t="s" s="1">
        <v>346</v>
      </c>
      <c r="AB52" t="s" s="1"/>
      <c r="AC52" t="s" s="1"/>
      <c r="AD52" t="s" s="1"/>
    </row>
    <row r="53" spans="1:30">
      <c r="A53" t="n" s="4">
        <v>49</v>
      </c>
      <c r="B53" t="s" s="1">
        <v>151</v>
      </c>
      <c r="C53" t="s" s="5">
        <v>322</v>
      </c>
      <c r="D53" t="s" s="1">
        <v>74</v>
      </c>
      <c r="E53" t="s" s="1">
        <v>230</v>
      </c>
      <c r="F53" t="n" s="7">
        <v>45149.0</v>
      </c>
      <c r="G53" t="s" s="1"/>
      <c r="H53" t="n" s="7">
        <v>45149.0</v>
      </c>
      <c r="I53" t="n" s="4">
        <v>1</v>
      </c>
      <c r="J53" t="n" s="8">
        <v>45.000000000000</v>
      </c>
      <c r="K53" t="n" s="8">
        <v>3733.03</v>
      </c>
      <c r="L53" t="n" s="8">
        <v>82.95622222222222222222222222</v>
      </c>
      <c r="M53" t="n" s="8">
        <v>3733.030</v>
      </c>
      <c r="N53" t="n" s="8">
        <v>82.95622222222222222222222222</v>
      </c>
      <c r="O53" t="s" s="5">
        <v>330</v>
      </c>
      <c r="P53" t="n" s="8">
        <v>0.000</v>
      </c>
      <c r="Q53" t="n" s="8">
        <v>0.00</v>
      </c>
      <c r="R53" t="s" s="1">
        <v>330</v>
      </c>
      <c r="S53" t="s" s="1">
        <v>25</v>
      </c>
      <c r="T53" s="9">
        <f>HYPERLINK("https://my.zakupki.prom.ua/cabinet/purchases/state_purchase/view/44475575")</f>
        <v/>
      </c>
      <c r="U53" t="s" s="1">
        <v>347</v>
      </c>
      <c r="V53" t="n" s="4">
        <v>0</v>
      </c>
      <c r="W53" t="s" s="1"/>
      <c r="X53" t="s" s="1">
        <v>2</v>
      </c>
      <c r="Y53" t="n" s="8">
        <v>3733.03</v>
      </c>
      <c r="Z53" t="s" s="1">
        <v>196</v>
      </c>
      <c r="AA53" t="s" s="1">
        <v>346</v>
      </c>
      <c r="AB53" t="s" s="1"/>
      <c r="AC53" t="s" s="1"/>
      <c r="AD53" t="s" s="1"/>
    </row>
    <row r="54" spans="1:30">
      <c r="A54" t="n" s="4">
        <v>50</v>
      </c>
      <c r="B54" t="s" s="1">
        <v>152</v>
      </c>
      <c r="C54" t="s" s="5">
        <v>340</v>
      </c>
      <c r="D54" t="s" s="1">
        <v>69</v>
      </c>
      <c r="E54" t="s" s="1">
        <v>230</v>
      </c>
      <c r="F54" t="n" s="7">
        <v>45149.0</v>
      </c>
      <c r="G54" t="s" s="1"/>
      <c r="H54" t="n" s="7">
        <v>45149.0</v>
      </c>
      <c r="I54" t="n" s="4">
        <v>1</v>
      </c>
      <c r="J54" t="n" s="8">
        <v>1.000000000000</v>
      </c>
      <c r="K54" t="n" s="8">
        <v>6325.01</v>
      </c>
      <c r="L54" t="n" s="8">
        <v>6325.01</v>
      </c>
      <c r="M54" t="n" s="8">
        <v>6325.010</v>
      </c>
      <c r="N54" t="n" s="8">
        <v>6325.01</v>
      </c>
      <c r="O54" t="s" s="5">
        <v>330</v>
      </c>
      <c r="P54" t="n" s="8">
        <v>0.000</v>
      </c>
      <c r="Q54" t="n" s="8">
        <v>0.00</v>
      </c>
      <c r="R54" t="s" s="1">
        <v>330</v>
      </c>
      <c r="S54" t="s" s="1">
        <v>25</v>
      </c>
      <c r="T54" s="9">
        <f>HYPERLINK("https://my.zakupki.prom.ua/cabinet/purchases/state_purchase/view/44475867")</f>
        <v/>
      </c>
      <c r="U54" t="s" s="1">
        <v>347</v>
      </c>
      <c r="V54" t="n" s="4">
        <v>0</v>
      </c>
      <c r="W54" t="s" s="1"/>
      <c r="X54" t="s" s="1">
        <v>358</v>
      </c>
      <c r="Y54" t="n" s="8">
        <v>6325.01</v>
      </c>
      <c r="Z54" t="s" s="1">
        <v>196</v>
      </c>
      <c r="AA54" t="s" s="1">
        <v>346</v>
      </c>
      <c r="AB54" t="s" s="1"/>
      <c r="AC54" t="s" s="1"/>
      <c r="AD54" t="s" s="1"/>
    </row>
    <row r="55" spans="1:30">
      <c r="A55" t="n" s="4">
        <v>51</v>
      </c>
      <c r="B55" t="s" s="1">
        <v>153</v>
      </c>
      <c r="C55" t="s" s="5">
        <v>213</v>
      </c>
      <c r="D55" t="s" s="1">
        <v>64</v>
      </c>
      <c r="E55" t="s" s="1">
        <v>230</v>
      </c>
      <c r="F55" t="n" s="7">
        <v>45149.0</v>
      </c>
      <c r="G55" t="s" s="1"/>
      <c r="H55" t="n" s="7">
        <v>45149.0</v>
      </c>
      <c r="I55" t="n" s="4">
        <v>1</v>
      </c>
      <c r="J55" t="n" s="8">
        <v>1.000000000000</v>
      </c>
      <c r="K55" t="n" s="8">
        <v>950.00</v>
      </c>
      <c r="L55" t="n" s="8">
        <v>9.5E+2</v>
      </c>
      <c r="M55" t="n" s="8">
        <v>950.000</v>
      </c>
      <c r="N55" t="n" s="8">
        <v>9.5E+2</v>
      </c>
      <c r="O55" t="s" s="5">
        <v>330</v>
      </c>
      <c r="P55" t="n" s="8">
        <v>0.000</v>
      </c>
      <c r="Q55" t="n" s="8">
        <v>0.00</v>
      </c>
      <c r="R55" t="s" s="1">
        <v>330</v>
      </c>
      <c r="S55" t="s" s="1">
        <v>25</v>
      </c>
      <c r="T55" s="9">
        <f>HYPERLINK("https://my.zakupki.prom.ua/cabinet/purchases/state_purchase/view/44475963")</f>
        <v/>
      </c>
      <c r="U55" t="s" s="1">
        <v>347</v>
      </c>
      <c r="V55" t="n" s="4">
        <v>0</v>
      </c>
      <c r="W55" t="s" s="1"/>
      <c r="X55" t="s" s="1">
        <v>358</v>
      </c>
      <c r="Y55" t="n" s="8">
        <v>950.0</v>
      </c>
      <c r="Z55" t="s" s="1">
        <v>196</v>
      </c>
      <c r="AA55" t="s" s="1">
        <v>346</v>
      </c>
      <c r="AB55" t="s" s="1"/>
      <c r="AC55" t="s" s="1"/>
      <c r="AD55" t="s" s="1"/>
    </row>
    <row r="56" spans="1:30">
      <c r="A56" t="n" s="4">
        <v>52</v>
      </c>
      <c r="B56" t="s" s="1">
        <v>154</v>
      </c>
      <c r="C56" t="s" s="5">
        <v>323</v>
      </c>
      <c r="D56" t="s" s="1">
        <v>75</v>
      </c>
      <c r="E56" t="s" s="1">
        <v>230</v>
      </c>
      <c r="F56" t="n" s="7">
        <v>45149.0</v>
      </c>
      <c r="G56" t="s" s="1"/>
      <c r="H56" t="n" s="7">
        <v>45149.0</v>
      </c>
      <c r="I56" t="n" s="4">
        <v>1</v>
      </c>
      <c r="J56" t="n" s="8">
        <v>240.000000000000</v>
      </c>
      <c r="K56" t="n" s="8">
        <v>11288.52</v>
      </c>
      <c r="L56" t="n" s="8">
        <v>47.0355</v>
      </c>
      <c r="M56" t="n" s="8">
        <v>11288.520</v>
      </c>
      <c r="N56" t="n" s="8">
        <v>47.0355</v>
      </c>
      <c r="O56" t="s" s="5">
        <v>330</v>
      </c>
      <c r="P56" t="n" s="8">
        <v>0.000</v>
      </c>
      <c r="Q56" t="n" s="8">
        <v>0.00</v>
      </c>
      <c r="R56" t="s" s="1">
        <v>330</v>
      </c>
      <c r="S56" t="s" s="1">
        <v>25</v>
      </c>
      <c r="T56" s="9">
        <f>HYPERLINK("https://my.zakupki.prom.ua/cabinet/purchases/state_purchase/view/44477381")</f>
        <v/>
      </c>
      <c r="U56" t="s" s="1">
        <v>347</v>
      </c>
      <c r="V56" t="n" s="4">
        <v>0</v>
      </c>
      <c r="W56" t="s" s="1"/>
      <c r="X56" t="s" s="1">
        <v>357</v>
      </c>
      <c r="Y56" t="n" s="8">
        <v>11288.52</v>
      </c>
      <c r="Z56" t="s" s="1">
        <v>196</v>
      </c>
      <c r="AA56" t="s" s="1">
        <v>346</v>
      </c>
      <c r="AB56" t="s" s="1"/>
      <c r="AC56" t="s" s="1"/>
      <c r="AD56" t="s" s="1"/>
    </row>
    <row r="57" spans="1:30">
      <c r="A57" t="n" s="4">
        <v>53</v>
      </c>
      <c r="B57" t="s" s="1">
        <v>155</v>
      </c>
      <c r="C57" t="s" s="5">
        <v>239</v>
      </c>
      <c r="D57" t="s" s="1">
        <v>65</v>
      </c>
      <c r="E57" t="s" s="1">
        <v>230</v>
      </c>
      <c r="F57" t="n" s="7">
        <v>45149.0</v>
      </c>
      <c r="G57" t="s" s="1"/>
      <c r="H57" t="n" s="7">
        <v>45149.0</v>
      </c>
      <c r="I57" t="n" s="4">
        <v>1</v>
      </c>
      <c r="J57" t="n" s="8">
        <v>16.000000000000</v>
      </c>
      <c r="K57" t="n" s="8">
        <v>3990.16</v>
      </c>
      <c r="L57" t="n" s="8">
        <v>249.385</v>
      </c>
      <c r="M57" t="n" s="8">
        <v>3990.160</v>
      </c>
      <c r="N57" t="n" s="8">
        <v>249.385</v>
      </c>
      <c r="O57" t="s" s="5">
        <v>330</v>
      </c>
      <c r="P57" t="n" s="8">
        <v>0.000</v>
      </c>
      <c r="Q57" t="n" s="8">
        <v>0.00</v>
      </c>
      <c r="R57" t="s" s="1">
        <v>330</v>
      </c>
      <c r="S57" t="s" s="1">
        <v>25</v>
      </c>
      <c r="T57" s="9">
        <f>HYPERLINK("https://my.zakupki.prom.ua/cabinet/purchases/state_purchase/view/44477635")</f>
        <v/>
      </c>
      <c r="U57" t="s" s="1">
        <v>347</v>
      </c>
      <c r="V57" t="n" s="4">
        <v>0</v>
      </c>
      <c r="W57" t="s" s="1"/>
      <c r="X57" t="s" s="1">
        <v>356</v>
      </c>
      <c r="Y57" t="n" s="8">
        <v>3990.16</v>
      </c>
      <c r="Z57" t="s" s="1">
        <v>196</v>
      </c>
      <c r="AA57" t="s" s="1">
        <v>346</v>
      </c>
      <c r="AB57" t="s" s="1"/>
      <c r="AC57" t="s" s="1"/>
      <c r="AD57" t="s" s="1"/>
    </row>
    <row r="58" spans="1:30">
      <c r="A58" t="n" s="4">
        <v>54</v>
      </c>
      <c r="B58" t="s" s="1">
        <v>156</v>
      </c>
      <c r="C58" t="s" s="5">
        <v>300</v>
      </c>
      <c r="D58" t="s" s="1">
        <v>88</v>
      </c>
      <c r="E58" t="s" s="1">
        <v>230</v>
      </c>
      <c r="F58" t="n" s="7">
        <v>45149.0</v>
      </c>
      <c r="G58" t="s" s="1"/>
      <c r="H58" t="n" s="7">
        <v>45149.0</v>
      </c>
      <c r="I58" t="n" s="4">
        <v>1</v>
      </c>
      <c r="J58" t="n" s="8">
        <v>2.000000000000</v>
      </c>
      <c r="K58" t="n" s="8">
        <v>265.03</v>
      </c>
      <c r="L58" t="n" s="8">
        <v>132.515</v>
      </c>
      <c r="M58" t="n" s="8">
        <v>265.030</v>
      </c>
      <c r="N58" t="n" s="8">
        <v>132.515</v>
      </c>
      <c r="O58" t="s" s="5">
        <v>330</v>
      </c>
      <c r="P58" t="n" s="8">
        <v>0.000</v>
      </c>
      <c r="Q58" t="n" s="8">
        <v>0.00</v>
      </c>
      <c r="R58" t="s" s="1">
        <v>330</v>
      </c>
      <c r="S58" t="s" s="1">
        <v>25</v>
      </c>
      <c r="T58" s="9">
        <f>HYPERLINK("https://my.zakupki.prom.ua/cabinet/purchases/state_purchase/view/44477737")</f>
        <v/>
      </c>
      <c r="U58" t="s" s="1">
        <v>347</v>
      </c>
      <c r="V58" t="n" s="4">
        <v>0</v>
      </c>
      <c r="W58" t="s" s="1"/>
      <c r="X58" t="s" s="1">
        <v>356</v>
      </c>
      <c r="Y58" t="n" s="8">
        <v>265.03</v>
      </c>
      <c r="Z58" t="s" s="1">
        <v>196</v>
      </c>
      <c r="AA58" t="s" s="1">
        <v>346</v>
      </c>
      <c r="AB58" t="s" s="1"/>
      <c r="AC58" t="s" s="1"/>
      <c r="AD58" t="s" s="1"/>
    </row>
    <row r="59" spans="1:30">
      <c r="A59" t="n" s="4">
        <v>55</v>
      </c>
      <c r="B59" t="s" s="1">
        <v>157</v>
      </c>
      <c r="C59" t="s" s="5">
        <v>200</v>
      </c>
      <c r="D59" t="s" s="1">
        <v>15</v>
      </c>
      <c r="E59" t="s" s="1">
        <v>230</v>
      </c>
      <c r="F59" t="n" s="7">
        <v>45149.0</v>
      </c>
      <c r="G59" t="s" s="1"/>
      <c r="H59" t="n" s="7">
        <v>45149.0</v>
      </c>
      <c r="I59" t="n" s="4">
        <v>1</v>
      </c>
      <c r="J59" t="n" s="8">
        <v>12.000000000000</v>
      </c>
      <c r="K59" t="n" s="8">
        <v>449.12</v>
      </c>
      <c r="L59" t="n" s="8">
        <v>37.42666666666666666666666667</v>
      </c>
      <c r="M59" t="n" s="8">
        <v>449.120</v>
      </c>
      <c r="N59" t="n" s="8">
        <v>37.42666666666666666666666667</v>
      </c>
      <c r="O59" t="s" s="5">
        <v>330</v>
      </c>
      <c r="P59" t="n" s="8">
        <v>0.000</v>
      </c>
      <c r="Q59" t="n" s="8">
        <v>0.00</v>
      </c>
      <c r="R59" t="s" s="1">
        <v>330</v>
      </c>
      <c r="S59" t="s" s="1">
        <v>25</v>
      </c>
      <c r="T59" s="9">
        <f>HYPERLINK("https://my.zakupki.prom.ua/cabinet/purchases/state_purchase/view/44477901")</f>
        <v/>
      </c>
      <c r="U59" t="s" s="1">
        <v>347</v>
      </c>
      <c r="V59" t="n" s="4">
        <v>0</v>
      </c>
      <c r="W59" t="s" s="1"/>
      <c r="X59" t="s" s="1">
        <v>356</v>
      </c>
      <c r="Y59" t="n" s="8">
        <v>449.12</v>
      </c>
      <c r="Z59" t="s" s="1">
        <v>196</v>
      </c>
      <c r="AA59" t="s" s="1">
        <v>346</v>
      </c>
      <c r="AB59" t="s" s="1"/>
      <c r="AC59" t="s" s="1"/>
      <c r="AD59" t="s" s="1"/>
    </row>
    <row r="60" spans="1:30">
      <c r="A60" t="n" s="4">
        <v>56</v>
      </c>
      <c r="B60" t="s" s="1">
        <v>158</v>
      </c>
      <c r="C60" t="s" s="5">
        <v>247</v>
      </c>
      <c r="D60" t="s" s="1">
        <v>16</v>
      </c>
      <c r="E60" t="s" s="1">
        <v>230</v>
      </c>
      <c r="F60" t="n" s="7">
        <v>45149.0</v>
      </c>
      <c r="G60" t="s" s="1"/>
      <c r="H60" t="n" s="7">
        <v>45149.0</v>
      </c>
      <c r="I60" t="n" s="4">
        <v>1</v>
      </c>
      <c r="J60" t="n" s="8">
        <v>1.000000000000</v>
      </c>
      <c r="K60" t="n" s="8">
        <v>54.02</v>
      </c>
      <c r="L60" t="n" s="8">
        <v>54.02</v>
      </c>
      <c r="M60" t="n" s="8">
        <v>54.020</v>
      </c>
      <c r="N60" t="n" s="8">
        <v>54.02</v>
      </c>
      <c r="O60" t="s" s="5">
        <v>330</v>
      </c>
      <c r="P60" t="n" s="8">
        <v>0.000</v>
      </c>
      <c r="Q60" t="n" s="8">
        <v>0.00</v>
      </c>
      <c r="R60" t="s" s="1">
        <v>330</v>
      </c>
      <c r="S60" t="s" s="1">
        <v>25</v>
      </c>
      <c r="T60" s="9">
        <f>HYPERLINK("https://my.zakupki.prom.ua/cabinet/purchases/state_purchase/view/44478223")</f>
        <v/>
      </c>
      <c r="U60" t="s" s="1">
        <v>347</v>
      </c>
      <c r="V60" t="n" s="4">
        <v>0</v>
      </c>
      <c r="W60" t="s" s="1"/>
      <c r="X60" t="s" s="1">
        <v>356</v>
      </c>
      <c r="Y60" t="n" s="8">
        <v>54.02</v>
      </c>
      <c r="Z60" t="s" s="1">
        <v>196</v>
      </c>
      <c r="AA60" t="s" s="1">
        <v>346</v>
      </c>
      <c r="AB60" t="s" s="1"/>
      <c r="AC60" t="s" s="1"/>
      <c r="AD60" t="s" s="1"/>
    </row>
    <row r="61" spans="1:30">
      <c r="A61" t="n" s="4">
        <v>57</v>
      </c>
      <c r="B61" t="s" s="1">
        <v>159</v>
      </c>
      <c r="C61" t="s" s="5">
        <v>291</v>
      </c>
      <c r="D61" t="s" s="1">
        <v>85</v>
      </c>
      <c r="E61" t="s" s="1">
        <v>230</v>
      </c>
      <c r="F61" t="n" s="7">
        <v>45149.0</v>
      </c>
      <c r="G61" t="s" s="1"/>
      <c r="H61" t="n" s="7">
        <v>45149.0</v>
      </c>
      <c r="I61" t="n" s="4">
        <v>1</v>
      </c>
      <c r="J61" t="n" s="8">
        <v>42.000000000000</v>
      </c>
      <c r="K61" t="n" s="8">
        <v>12042.72</v>
      </c>
      <c r="L61" t="n" s="8">
        <v>286.7314285714285714285714286</v>
      </c>
      <c r="M61" t="n" s="8">
        <v>12042.720</v>
      </c>
      <c r="N61" t="n" s="8">
        <v>286.7314285714285714285714286</v>
      </c>
      <c r="O61" t="s" s="5">
        <v>330</v>
      </c>
      <c r="P61" t="n" s="8">
        <v>0.000</v>
      </c>
      <c r="Q61" t="n" s="8">
        <v>0.00</v>
      </c>
      <c r="R61" t="s" s="1">
        <v>330</v>
      </c>
      <c r="S61" t="s" s="1">
        <v>25</v>
      </c>
      <c r="T61" s="9">
        <f>HYPERLINK("https://my.zakupki.prom.ua/cabinet/purchases/state_purchase/view/44478397")</f>
        <v/>
      </c>
      <c r="U61" t="s" s="1">
        <v>347</v>
      </c>
      <c r="V61" t="n" s="4">
        <v>0</v>
      </c>
      <c r="W61" t="s" s="1"/>
      <c r="X61" t="s" s="1">
        <v>357</v>
      </c>
      <c r="Y61" t="n" s="8">
        <v>12042.72</v>
      </c>
      <c r="Z61" t="s" s="1">
        <v>196</v>
      </c>
      <c r="AA61" t="s" s="1">
        <v>346</v>
      </c>
      <c r="AB61" t="s" s="1"/>
      <c r="AC61" t="s" s="1"/>
      <c r="AD61" t="s" s="1"/>
    </row>
    <row r="62" spans="1:30">
      <c r="A62" t="n" s="4">
        <v>58</v>
      </c>
      <c r="B62" t="s" s="1">
        <v>160</v>
      </c>
      <c r="C62" t="s" s="5">
        <v>283</v>
      </c>
      <c r="D62" t="s" s="1">
        <v>102</v>
      </c>
      <c r="E62" t="s" s="1">
        <v>230</v>
      </c>
      <c r="F62" t="n" s="7">
        <v>45152.0</v>
      </c>
      <c r="G62" t="s" s="1"/>
      <c r="H62" t="n" s="7">
        <v>45152.0</v>
      </c>
      <c r="I62" t="n" s="4">
        <v>1</v>
      </c>
      <c r="J62" t="n" s="8">
        <v>6.000000000000</v>
      </c>
      <c r="K62" t="n" s="8">
        <v>510.00</v>
      </c>
      <c r="L62" t="n" s="8">
        <v>85</v>
      </c>
      <c r="M62" t="n" s="8">
        <v>510.000</v>
      </c>
      <c r="N62" t="n" s="8">
        <v>85</v>
      </c>
      <c r="O62" t="s" s="5">
        <v>214</v>
      </c>
      <c r="P62" t="n" s="8">
        <v>0.000</v>
      </c>
      <c r="Q62" t="n" s="8">
        <v>0.00</v>
      </c>
      <c r="R62" t="s" s="1">
        <v>214</v>
      </c>
      <c r="S62" t="s" s="1">
        <v>22</v>
      </c>
      <c r="T62" s="9">
        <f>HYPERLINK("https://my.zakupki.prom.ua/cabinet/purchases/state_purchase/view/44495059")</f>
        <v/>
      </c>
      <c r="U62" t="s" s="1">
        <v>347</v>
      </c>
      <c r="V62" t="n" s="4">
        <v>0</v>
      </c>
      <c r="W62" t="s" s="1"/>
      <c r="X62" t="s" s="1">
        <v>7</v>
      </c>
      <c r="Y62" t="n" s="8">
        <v>510.0</v>
      </c>
      <c r="Z62" t="s" s="1">
        <v>196</v>
      </c>
      <c r="AA62" t="s" s="1">
        <v>346</v>
      </c>
      <c r="AB62" t="s" s="1"/>
      <c r="AC62" t="s" s="1"/>
      <c r="AD62" t="s" s="1"/>
    </row>
    <row r="63" spans="1:30">
      <c r="A63" t="n" s="4">
        <v>59</v>
      </c>
      <c r="B63" t="s" s="1">
        <v>162</v>
      </c>
      <c r="C63" t="s" s="5">
        <v>208</v>
      </c>
      <c r="D63" t="s" s="1">
        <v>92</v>
      </c>
      <c r="E63" t="s" s="1">
        <v>230</v>
      </c>
      <c r="F63" t="n" s="7">
        <v>45153.0</v>
      </c>
      <c r="G63" t="s" s="1"/>
      <c r="H63" t="n" s="7">
        <v>45153.0</v>
      </c>
      <c r="I63" t="n" s="4">
        <v>1</v>
      </c>
      <c r="J63" t="n" s="8">
        <v>1.000000000000</v>
      </c>
      <c r="K63" t="n" s="8">
        <v>92372.63</v>
      </c>
      <c r="L63" t="n" s="8">
        <v>92372.63</v>
      </c>
      <c r="M63" t="n" s="8">
        <v>92372.630</v>
      </c>
      <c r="N63" t="n" s="8">
        <v>92372.63</v>
      </c>
      <c r="O63" t="s" s="5">
        <v>307</v>
      </c>
      <c r="P63" t="n" s="8">
        <v>0.000</v>
      </c>
      <c r="Q63" t="n" s="8">
        <v>0.00</v>
      </c>
      <c r="R63" t="s" s="1">
        <v>307</v>
      </c>
      <c r="S63" t="s" s="1">
        <v>68</v>
      </c>
      <c r="T63" s="9">
        <f>HYPERLINK("https://my.zakupki.prom.ua/cabinet/purchases/state_purchase/view/44520897")</f>
        <v/>
      </c>
      <c r="U63" t="s" s="1">
        <v>347</v>
      </c>
      <c r="V63" t="n" s="4">
        <v>0</v>
      </c>
      <c r="W63" t="s" s="1"/>
      <c r="X63" t="s" s="1">
        <v>355</v>
      </c>
      <c r="Y63" t="n" s="8">
        <v>92372.63</v>
      </c>
      <c r="Z63" t="s" s="1">
        <v>196</v>
      </c>
      <c r="AA63" t="s" s="1">
        <v>346</v>
      </c>
      <c r="AB63" t="s" s="1"/>
      <c r="AC63" t="s" s="1"/>
      <c r="AD63" t="s" s="1"/>
    </row>
    <row r="64" spans="1:30">
      <c r="A64" t="n" s="4">
        <v>60</v>
      </c>
      <c r="B64" t="s" s="1">
        <v>163</v>
      </c>
      <c r="C64" t="s" s="5">
        <v>278</v>
      </c>
      <c r="D64" t="s" s="1">
        <v>102</v>
      </c>
      <c r="E64" t="s" s="1">
        <v>230</v>
      </c>
      <c r="F64" t="n" s="7">
        <v>45177.0</v>
      </c>
      <c r="G64" t="s" s="1"/>
      <c r="H64" t="n" s="7">
        <v>45177.0</v>
      </c>
      <c r="I64" t="n" s="4">
        <v>1</v>
      </c>
      <c r="J64" t="n" s="8">
        <v>1.000000000000</v>
      </c>
      <c r="K64" t="n" s="8">
        <v>67540.04</v>
      </c>
      <c r="L64" t="n" s="8">
        <v>67540.04</v>
      </c>
      <c r="M64" t="n" s="8">
        <v>67540.040</v>
      </c>
      <c r="N64" t="n" s="8">
        <v>67540.04</v>
      </c>
      <c r="O64" t="s" s="5">
        <v>255</v>
      </c>
      <c r="P64" t="n" s="8">
        <v>0.000</v>
      </c>
      <c r="Q64" t="n" s="8">
        <v>0.00</v>
      </c>
      <c r="R64" t="s" s="1">
        <v>255</v>
      </c>
      <c r="S64" t="s" s="1">
        <v>63</v>
      </c>
      <c r="T64" s="9">
        <f>HYPERLINK("https://my.zakupki.prom.ua/cabinet/purchases/state_purchase/view/45039258")</f>
        <v/>
      </c>
      <c r="U64" t="s" s="1">
        <v>347</v>
      </c>
      <c r="V64" t="n" s="4">
        <v>0</v>
      </c>
      <c r="W64" t="s" s="1"/>
      <c r="X64" t="s" s="1">
        <v>383</v>
      </c>
      <c r="Y64" t="n" s="8">
        <v>67540.04</v>
      </c>
      <c r="Z64" t="s" s="1">
        <v>196</v>
      </c>
      <c r="AA64" t="s" s="1">
        <v>346</v>
      </c>
      <c r="AB64" t="s" s="1"/>
      <c r="AC64" t="s" s="1"/>
      <c r="AD64" t="s" s="1"/>
    </row>
    <row r="65" spans="1:30">
      <c r="A65" t="n" s="4">
        <v>61</v>
      </c>
      <c r="B65" t="s" s="1">
        <v>164</v>
      </c>
      <c r="C65" t="s" s="5">
        <v>279</v>
      </c>
      <c r="D65" t="s" s="1">
        <v>93</v>
      </c>
      <c r="E65" t="s" s="1">
        <v>230</v>
      </c>
      <c r="F65" t="n" s="7">
        <v>45177.0</v>
      </c>
      <c r="G65" t="s" s="1"/>
      <c r="H65" t="n" s="7">
        <v>45177.0</v>
      </c>
      <c r="I65" t="n" s="4">
        <v>1</v>
      </c>
      <c r="J65" t="n" s="8">
        <v>3.000000000000</v>
      </c>
      <c r="K65" t="n" s="8">
        <v>594.00</v>
      </c>
      <c r="L65" t="n" s="8">
        <v>198</v>
      </c>
      <c r="M65" t="n" s="8">
        <v>594.000</v>
      </c>
      <c r="N65" t="n" s="8">
        <v>198</v>
      </c>
      <c r="O65" t="s" s="5">
        <v>316</v>
      </c>
      <c r="P65" t="n" s="8">
        <v>0.000</v>
      </c>
      <c r="Q65" t="n" s="8">
        <v>0.00</v>
      </c>
      <c r="R65" t="s" s="1">
        <v>316</v>
      </c>
      <c r="S65" t="s" s="1">
        <v>52</v>
      </c>
      <c r="T65" s="9">
        <f>HYPERLINK("https://my.zakupki.prom.ua/cabinet/purchases/state_purchase/view/45039881")</f>
        <v/>
      </c>
      <c r="U65" t="s" s="1">
        <v>347</v>
      </c>
      <c r="V65" t="n" s="4">
        <v>0</v>
      </c>
      <c r="W65" t="s" s="1"/>
      <c r="X65" t="s" s="1">
        <v>385</v>
      </c>
      <c r="Y65" t="n" s="8">
        <v>594.0</v>
      </c>
      <c r="Z65" t="s" s="1">
        <v>196</v>
      </c>
      <c r="AA65" t="s" s="1">
        <v>346</v>
      </c>
      <c r="AB65" t="s" s="1"/>
      <c r="AC65" t="s" s="1"/>
      <c r="AD65" t="s" s="1"/>
    </row>
    <row r="66" spans="1:30">
      <c r="A66" t="n" s="4">
        <v>62</v>
      </c>
      <c r="B66" t="s" s="1">
        <v>165</v>
      </c>
      <c r="C66" t="s" s="5">
        <v>203</v>
      </c>
      <c r="D66" t="s" s="1">
        <v>75</v>
      </c>
      <c r="E66" t="s" s="1">
        <v>230</v>
      </c>
      <c r="F66" t="n" s="7">
        <v>45182.0</v>
      </c>
      <c r="G66" t="s" s="1"/>
      <c r="H66" t="n" s="7">
        <v>45182.0</v>
      </c>
      <c r="I66" t="n" s="4">
        <v>1</v>
      </c>
      <c r="J66" t="n" s="8">
        <v>47.000000000000</v>
      </c>
      <c r="K66" t="n" s="8">
        <v>5931.00</v>
      </c>
      <c r="L66" t="n" s="8">
        <v>126.1914893617021276595744681</v>
      </c>
      <c r="M66" t="n" s="8">
        <v>5931.000</v>
      </c>
      <c r="N66" t="n" s="8">
        <v>126.1914893617021276595744681</v>
      </c>
      <c r="O66" t="s" s="5">
        <v>332</v>
      </c>
      <c r="P66" t="n" s="8">
        <v>0.000</v>
      </c>
      <c r="Q66" t="n" s="8">
        <v>0.00</v>
      </c>
      <c r="R66" t="s" s="1">
        <v>332</v>
      </c>
      <c r="S66" t="s" s="1">
        <v>38</v>
      </c>
      <c r="T66" s="9">
        <f>HYPERLINK("https://my.zakupki.prom.ua/cabinet/purchases/state_purchase/view/45136208")</f>
        <v/>
      </c>
      <c r="U66" t="s" s="1">
        <v>347</v>
      </c>
      <c r="V66" t="n" s="4">
        <v>0</v>
      </c>
      <c r="W66" t="s" s="1"/>
      <c r="X66" t="s" s="1">
        <v>352</v>
      </c>
      <c r="Y66" t="n" s="8">
        <v>5931.0</v>
      </c>
      <c r="Z66" t="s" s="1">
        <v>196</v>
      </c>
      <c r="AA66" t="s" s="1">
        <v>346</v>
      </c>
      <c r="AB66" t="s" s="1"/>
      <c r="AC66" t="s" s="1"/>
      <c r="AD66" t="s" s="1"/>
    </row>
    <row r="67" spans="1:30">
      <c r="A67" t="n" s="4">
        <v>63</v>
      </c>
      <c r="B67" t="s" s="1">
        <v>166</v>
      </c>
      <c r="C67" t="s" s="5">
        <v>240</v>
      </c>
      <c r="D67" t="s" s="1">
        <v>65</v>
      </c>
      <c r="E67" t="s" s="1">
        <v>230</v>
      </c>
      <c r="F67" t="n" s="7">
        <v>45182.0</v>
      </c>
      <c r="G67" t="s" s="1"/>
      <c r="H67" t="n" s="7">
        <v>45182.0</v>
      </c>
      <c r="I67" t="n" s="4">
        <v>1</v>
      </c>
      <c r="J67" t="n" s="8">
        <v>27.000000000000</v>
      </c>
      <c r="K67" t="n" s="8">
        <v>10901.00</v>
      </c>
      <c r="L67" t="n" s="8">
        <v>403.7407407407407407407407407</v>
      </c>
      <c r="M67" t="n" s="8">
        <v>10901.000</v>
      </c>
      <c r="N67" t="n" s="8">
        <v>403.7407407407407407407407407</v>
      </c>
      <c r="O67" t="s" s="5">
        <v>332</v>
      </c>
      <c r="P67" t="n" s="8">
        <v>0.000</v>
      </c>
      <c r="Q67" t="n" s="8">
        <v>0.00</v>
      </c>
      <c r="R67" t="s" s="1">
        <v>332</v>
      </c>
      <c r="S67" t="s" s="1">
        <v>38</v>
      </c>
      <c r="T67" s="9">
        <f>HYPERLINK("https://my.zakupki.prom.ua/cabinet/purchases/state_purchase/view/45136483")</f>
        <v/>
      </c>
      <c r="U67" t="s" s="1">
        <v>347</v>
      </c>
      <c r="V67" t="n" s="4">
        <v>0</v>
      </c>
      <c r="W67" t="s" s="1"/>
      <c r="X67" t="s" s="1">
        <v>352</v>
      </c>
      <c r="Y67" t="n" s="8">
        <v>10901.0</v>
      </c>
      <c r="Z67" t="s" s="1">
        <v>196</v>
      </c>
      <c r="AA67" t="s" s="1">
        <v>346</v>
      </c>
      <c r="AB67" t="s" s="1"/>
      <c r="AC67" t="s" s="1"/>
      <c r="AD67" t="s" s="1"/>
    </row>
    <row r="68" spans="1:30">
      <c r="A68" t="n" s="4">
        <v>64</v>
      </c>
      <c r="B68" t="s" s="1">
        <v>167</v>
      </c>
      <c r="C68" t="s" s="5">
        <v>241</v>
      </c>
      <c r="D68" t="s" s="1">
        <v>82</v>
      </c>
      <c r="E68" t="s" s="1">
        <v>230</v>
      </c>
      <c r="F68" t="n" s="7">
        <v>45182.0</v>
      </c>
      <c r="G68" t="s" s="1"/>
      <c r="H68" t="n" s="7">
        <v>45182.0</v>
      </c>
      <c r="I68" t="n" s="4">
        <v>1</v>
      </c>
      <c r="J68" t="n" s="8">
        <v>13.000000000000</v>
      </c>
      <c r="K68" t="n" s="8">
        <v>172.00</v>
      </c>
      <c r="L68" t="n" s="8">
        <v>13.23076923076923076923076923</v>
      </c>
      <c r="M68" t="n" s="8">
        <v>172.000</v>
      </c>
      <c r="N68" t="n" s="8">
        <v>13.23076923076923076923076923</v>
      </c>
      <c r="O68" t="s" s="5">
        <v>332</v>
      </c>
      <c r="P68" t="n" s="8">
        <v>0.000</v>
      </c>
      <c r="Q68" t="n" s="8">
        <v>0.00</v>
      </c>
      <c r="R68" t="s" s="1">
        <v>332</v>
      </c>
      <c r="S68" t="s" s="1">
        <v>38</v>
      </c>
      <c r="T68" s="9">
        <f>HYPERLINK("https://my.zakupki.prom.ua/cabinet/purchases/state_purchase/view/45136604")</f>
        <v/>
      </c>
      <c r="U68" t="s" s="1">
        <v>347</v>
      </c>
      <c r="V68" t="n" s="4">
        <v>0</v>
      </c>
      <c r="W68" t="s" s="1"/>
      <c r="X68" t="s" s="1">
        <v>352</v>
      </c>
      <c r="Y68" t="n" s="8">
        <v>172.0</v>
      </c>
      <c r="Z68" t="s" s="1">
        <v>196</v>
      </c>
      <c r="AA68" t="s" s="1">
        <v>346</v>
      </c>
      <c r="AB68" t="s" s="1"/>
      <c r="AC68" t="s" s="1"/>
      <c r="AD68" t="s" s="1"/>
    </row>
    <row r="69" spans="1:30">
      <c r="A69" t="n" s="4">
        <v>65</v>
      </c>
      <c r="B69" t="s" s="1">
        <v>168</v>
      </c>
      <c r="C69" t="s" s="5">
        <v>271</v>
      </c>
      <c r="D69" t="s" s="1">
        <v>88</v>
      </c>
      <c r="E69" t="s" s="1">
        <v>230</v>
      </c>
      <c r="F69" t="n" s="7">
        <v>45182.0</v>
      </c>
      <c r="G69" t="s" s="1"/>
      <c r="H69" t="n" s="7">
        <v>45182.0</v>
      </c>
      <c r="I69" t="n" s="4">
        <v>1</v>
      </c>
      <c r="J69" t="n" s="8">
        <v>1.000000000000</v>
      </c>
      <c r="K69" t="n" s="8">
        <v>311.00</v>
      </c>
      <c r="L69" t="n" s="8">
        <v>311</v>
      </c>
      <c r="M69" t="n" s="8">
        <v>311.000</v>
      </c>
      <c r="N69" t="n" s="8">
        <v>311</v>
      </c>
      <c r="O69" t="s" s="5">
        <v>332</v>
      </c>
      <c r="P69" t="n" s="8">
        <v>0.000</v>
      </c>
      <c r="Q69" t="n" s="8">
        <v>0.00</v>
      </c>
      <c r="R69" t="s" s="1">
        <v>332</v>
      </c>
      <c r="S69" t="s" s="1">
        <v>38</v>
      </c>
      <c r="T69" s="9">
        <f>HYPERLINK("https://my.zakupki.prom.ua/cabinet/purchases/state_purchase/view/45140114")</f>
        <v/>
      </c>
      <c r="U69" t="s" s="1">
        <v>347</v>
      </c>
      <c r="V69" t="n" s="4">
        <v>0</v>
      </c>
      <c r="W69" t="s" s="1"/>
      <c r="X69" t="s" s="1">
        <v>1</v>
      </c>
      <c r="Y69" t="n" s="8">
        <v>311.0</v>
      </c>
      <c r="Z69" t="s" s="1">
        <v>196</v>
      </c>
      <c r="AA69" t="s" s="1">
        <v>346</v>
      </c>
      <c r="AB69" t="s" s="1"/>
      <c r="AC69" t="s" s="1"/>
      <c r="AD69" t="s" s="1"/>
    </row>
    <row r="70" spans="1:30">
      <c r="A70" t="n" s="4">
        <v>66</v>
      </c>
      <c r="B70" t="s" s="1">
        <v>169</v>
      </c>
      <c r="C70" t="s" s="5">
        <v>294</v>
      </c>
      <c r="D70" t="s" s="1">
        <v>90</v>
      </c>
      <c r="E70" t="s" s="1">
        <v>230</v>
      </c>
      <c r="F70" t="n" s="7">
        <v>45182.0</v>
      </c>
      <c r="G70" t="s" s="1"/>
      <c r="H70" t="n" s="7">
        <v>45182.0</v>
      </c>
      <c r="I70" t="n" s="4">
        <v>1</v>
      </c>
      <c r="J70" t="n" s="8">
        <v>1.000000000000</v>
      </c>
      <c r="K70" t="n" s="8">
        <v>1816.90</v>
      </c>
      <c r="L70" t="n" s="8">
        <v>1816.9</v>
      </c>
      <c r="M70" t="n" s="8">
        <v>1816.900</v>
      </c>
      <c r="N70" t="n" s="8">
        <v>1816.9</v>
      </c>
      <c r="O70" t="s" s="5">
        <v>248</v>
      </c>
      <c r="P70" t="n" s="8">
        <v>0.000</v>
      </c>
      <c r="Q70" t="n" s="8">
        <v>0.00</v>
      </c>
      <c r="R70" t="s" s="1">
        <v>248</v>
      </c>
      <c r="S70" t="s" s="1">
        <v>46</v>
      </c>
      <c r="T70" s="9">
        <f>HYPERLINK("https://my.zakupki.prom.ua/cabinet/purchases/state_purchase/view/45140654")</f>
        <v/>
      </c>
      <c r="U70" t="s" s="1">
        <v>347</v>
      </c>
      <c r="V70" t="n" s="4">
        <v>0</v>
      </c>
      <c r="W70" t="s" s="1"/>
      <c r="X70" t="s" s="1">
        <v>4</v>
      </c>
      <c r="Y70" t="n" s="8">
        <v>1816.9</v>
      </c>
      <c r="Z70" t="s" s="1">
        <v>196</v>
      </c>
      <c r="AA70" t="s" s="1">
        <v>346</v>
      </c>
      <c r="AB70" t="s" s="1"/>
      <c r="AC70" t="s" s="1"/>
      <c r="AD70" t="s" s="1"/>
    </row>
    <row r="71" spans="1:30">
      <c r="A71" t="n" s="4">
        <v>67</v>
      </c>
      <c r="B71" t="s" s="1">
        <v>170</v>
      </c>
      <c r="C71" t="s" s="5">
        <v>276</v>
      </c>
      <c r="D71" t="s" s="1">
        <v>94</v>
      </c>
      <c r="E71" t="s" s="1">
        <v>230</v>
      </c>
      <c r="F71" t="n" s="7">
        <v>45182.0</v>
      </c>
      <c r="G71" t="s" s="1"/>
      <c r="H71" t="n" s="7">
        <v>45182.0</v>
      </c>
      <c r="I71" t="n" s="4">
        <v>1</v>
      </c>
      <c r="J71" t="n" s="8">
        <v>1.000000000000</v>
      </c>
      <c r="K71" t="n" s="8">
        <v>180.00</v>
      </c>
      <c r="L71" t="n" s="8">
        <v>1.8E+2</v>
      </c>
      <c r="M71" t="n" s="8">
        <v>180.000</v>
      </c>
      <c r="N71" t="n" s="8">
        <v>1.8E+2</v>
      </c>
      <c r="O71" t="s" s="5">
        <v>215</v>
      </c>
      <c r="P71" t="n" s="8">
        <v>0.000</v>
      </c>
      <c r="Q71" t="n" s="8">
        <v>0.00</v>
      </c>
      <c r="R71" t="s" s="1">
        <v>215</v>
      </c>
      <c r="S71" t="s" s="1">
        <v>54</v>
      </c>
      <c r="T71" s="9">
        <f>HYPERLINK("https://my.zakupki.prom.ua/cabinet/purchases/state_purchase/view/45144469")</f>
        <v/>
      </c>
      <c r="U71" t="s" s="1">
        <v>347</v>
      </c>
      <c r="V71" t="n" s="4">
        <v>0</v>
      </c>
      <c r="W71" t="s" s="1"/>
      <c r="X71" t="s" s="1">
        <v>377</v>
      </c>
      <c r="Y71" t="n" s="8">
        <v>180.0</v>
      </c>
      <c r="Z71" t="s" s="1">
        <v>196</v>
      </c>
      <c r="AA71" t="s" s="1">
        <v>346</v>
      </c>
      <c r="AB71" t="s" s="1"/>
      <c r="AC71" t="s" s="1"/>
      <c r="AD71" t="s" s="1"/>
    </row>
    <row r="72" spans="1:30">
      <c r="A72" t="n" s="4">
        <v>68</v>
      </c>
      <c r="B72" t="s" s="1">
        <v>171</v>
      </c>
      <c r="C72" t="s" s="5">
        <v>293</v>
      </c>
      <c r="D72" t="s" s="1">
        <v>96</v>
      </c>
      <c r="E72" t="s" s="1">
        <v>230</v>
      </c>
      <c r="F72" t="n" s="7">
        <v>45190.0</v>
      </c>
      <c r="G72" t="s" s="1"/>
      <c r="H72" t="n" s="7">
        <v>45190.0</v>
      </c>
      <c r="I72" t="n" s="4">
        <v>1</v>
      </c>
      <c r="J72" t="n" s="8">
        <v>1.000000000000</v>
      </c>
      <c r="K72" t="n" s="8">
        <v>15500.00</v>
      </c>
      <c r="L72" t="n" s="8">
        <v>1.55E+4</v>
      </c>
      <c r="M72" t="n" s="8">
        <v>15500.000</v>
      </c>
      <c r="N72" t="n" s="8">
        <v>1.55E+4</v>
      </c>
      <c r="O72" t="s" s="5">
        <v>328</v>
      </c>
      <c r="P72" t="n" s="8">
        <v>0.000</v>
      </c>
      <c r="Q72" t="n" s="8">
        <v>0.00</v>
      </c>
      <c r="R72" t="s" s="1">
        <v>328</v>
      </c>
      <c r="S72" t="s" s="1">
        <v>26</v>
      </c>
      <c r="T72" s="9">
        <f>HYPERLINK("https://my.zakupki.prom.ua/cabinet/purchases/state_purchase/view/45350254")</f>
        <v/>
      </c>
      <c r="U72" t="s" s="1">
        <v>347</v>
      </c>
      <c r="V72" t="n" s="4">
        <v>0</v>
      </c>
      <c r="W72" t="s" s="1"/>
      <c r="X72" t="s" s="1">
        <v>6</v>
      </c>
      <c r="Y72" t="n" s="8">
        <v>15500.0</v>
      </c>
      <c r="Z72" t="s" s="1">
        <v>196</v>
      </c>
      <c r="AA72" t="s" s="1">
        <v>346</v>
      </c>
      <c r="AB72" t="s" s="1"/>
      <c r="AC72" t="s" s="1"/>
      <c r="AD72" t="s" s="1"/>
    </row>
    <row r="73" spans="1:30">
      <c r="A73" t="n" s="4">
        <v>69</v>
      </c>
      <c r="B73" t="s" s="1">
        <v>172</v>
      </c>
      <c r="C73" t="s" s="5">
        <v>293</v>
      </c>
      <c r="D73" t="s" s="1">
        <v>96</v>
      </c>
      <c r="E73" t="s" s="1">
        <v>230</v>
      </c>
      <c r="F73" t="n" s="7">
        <v>45190.0</v>
      </c>
      <c r="G73" t="s" s="1"/>
      <c r="H73" t="n" s="7">
        <v>45190.0</v>
      </c>
      <c r="I73" t="n" s="4">
        <v>1</v>
      </c>
      <c r="J73" t="n" s="8">
        <v>1.000000000000</v>
      </c>
      <c r="K73" t="n" s="8">
        <v>17500.00</v>
      </c>
      <c r="L73" t="n" s="8">
        <v>1.75E+4</v>
      </c>
      <c r="M73" t="n" s="8">
        <v>17500.000</v>
      </c>
      <c r="N73" t="n" s="8">
        <v>1.75E+4</v>
      </c>
      <c r="O73" t="s" s="5">
        <v>328</v>
      </c>
      <c r="P73" t="n" s="8">
        <v>0.000</v>
      </c>
      <c r="Q73" t="n" s="8">
        <v>0.00</v>
      </c>
      <c r="R73" t="s" s="1">
        <v>328</v>
      </c>
      <c r="S73" t="s" s="1">
        <v>26</v>
      </c>
      <c r="T73" s="9">
        <f>HYPERLINK("https://my.zakupki.prom.ua/cabinet/purchases/state_purchase/view/45350458")</f>
        <v/>
      </c>
      <c r="U73" t="s" s="1">
        <v>347</v>
      </c>
      <c r="V73" t="n" s="4">
        <v>0</v>
      </c>
      <c r="W73" t="s" s="1"/>
      <c r="X73" t="s" s="1">
        <v>354</v>
      </c>
      <c r="Y73" t="n" s="8">
        <v>17500.0</v>
      </c>
      <c r="Z73" t="s" s="1">
        <v>196</v>
      </c>
      <c r="AA73" t="s" s="1">
        <v>346</v>
      </c>
      <c r="AB73" t="s" s="1"/>
      <c r="AC73" t="s" s="1"/>
      <c r="AD73" t="s" s="1"/>
    </row>
    <row r="74" spans="1:30">
      <c r="A74" t="n" s="4">
        <v>70</v>
      </c>
      <c r="B74" t="s" s="1">
        <v>173</v>
      </c>
      <c r="C74" t="s" s="5">
        <v>292</v>
      </c>
      <c r="D74" t="s" s="1">
        <v>96</v>
      </c>
      <c r="E74" t="s" s="1">
        <v>230</v>
      </c>
      <c r="F74" t="n" s="7">
        <v>45190.0</v>
      </c>
      <c r="G74" t="s" s="1"/>
      <c r="H74" t="n" s="7">
        <v>45190.0</v>
      </c>
      <c r="I74" t="n" s="4">
        <v>1</v>
      </c>
      <c r="J74" t="n" s="8">
        <v>1.000000000000</v>
      </c>
      <c r="K74" t="n" s="8">
        <v>15500.00</v>
      </c>
      <c r="L74" t="n" s="8">
        <v>1.55E+4</v>
      </c>
      <c r="M74" t="n" s="8">
        <v>15500.000</v>
      </c>
      <c r="N74" t="n" s="8">
        <v>1.55E+4</v>
      </c>
      <c r="O74" t="s" s="5">
        <v>328</v>
      </c>
      <c r="P74" t="n" s="8">
        <v>0.000</v>
      </c>
      <c r="Q74" t="n" s="8">
        <v>0.00</v>
      </c>
      <c r="R74" t="s" s="1">
        <v>328</v>
      </c>
      <c r="S74" t="s" s="1">
        <v>26</v>
      </c>
      <c r="T74" s="9">
        <f>HYPERLINK("https://my.zakupki.prom.ua/cabinet/purchases/state_purchase/view/45350806")</f>
        <v/>
      </c>
      <c r="U74" t="s" s="1">
        <v>347</v>
      </c>
      <c r="V74" t="n" s="4">
        <v>0</v>
      </c>
      <c r="W74" t="s" s="1"/>
      <c r="X74" t="s" s="1">
        <v>353</v>
      </c>
      <c r="Y74" t="n" s="8">
        <v>15500.0</v>
      </c>
      <c r="Z74" t="s" s="1">
        <v>196</v>
      </c>
      <c r="AA74" t="s" s="1">
        <v>346</v>
      </c>
      <c r="AB74" t="s" s="1"/>
      <c r="AC74" t="s" s="1"/>
      <c r="AD74" t="s" s="1"/>
    </row>
    <row r="75" spans="1:30">
      <c r="A75" t="n" s="4">
        <v>71</v>
      </c>
      <c r="B75" t="s" s="1">
        <v>174</v>
      </c>
      <c r="C75" t="s" s="5">
        <v>249</v>
      </c>
      <c r="D75" t="s" s="1">
        <v>88</v>
      </c>
      <c r="E75" t="s" s="1">
        <v>230</v>
      </c>
      <c r="F75" t="n" s="7">
        <v>45190.0</v>
      </c>
      <c r="G75" t="s" s="1"/>
      <c r="H75" t="n" s="7">
        <v>45190.0</v>
      </c>
      <c r="I75" t="n" s="4">
        <v>1</v>
      </c>
      <c r="J75" t="n" s="8">
        <v>2.000000000000</v>
      </c>
      <c r="K75" t="n" s="8">
        <v>3000.20</v>
      </c>
      <c r="L75" t="n" s="8">
        <v>1500.1</v>
      </c>
      <c r="M75" t="n" s="8">
        <v>3000.200</v>
      </c>
      <c r="N75" t="n" s="8">
        <v>1500.1</v>
      </c>
      <c r="O75" t="s" s="5">
        <v>306</v>
      </c>
      <c r="P75" t="n" s="8">
        <v>0.000</v>
      </c>
      <c r="Q75" t="n" s="8">
        <v>0.00</v>
      </c>
      <c r="R75" t="s" s="1">
        <v>306</v>
      </c>
      <c r="S75" t="s" s="1">
        <v>89</v>
      </c>
      <c r="T75" s="9">
        <f>HYPERLINK("https://my.zakupki.prom.ua/cabinet/purchases/state_purchase/view/45356938")</f>
        <v/>
      </c>
      <c r="U75" t="s" s="1">
        <v>347</v>
      </c>
      <c r="V75" t="n" s="4">
        <v>0</v>
      </c>
      <c r="W75" t="s" s="1"/>
      <c r="X75" t="s" s="1">
        <v>351</v>
      </c>
      <c r="Y75" t="n" s="8">
        <v>3000.2</v>
      </c>
      <c r="Z75" t="s" s="1">
        <v>196</v>
      </c>
      <c r="AA75" t="s" s="1">
        <v>346</v>
      </c>
      <c r="AB75" t="s" s="1"/>
      <c r="AC75" t="s" s="1"/>
      <c r="AD75" t="s" s="1"/>
    </row>
    <row r="76" spans="1:30">
      <c r="A76" t="n" s="4">
        <v>72</v>
      </c>
      <c r="B76" t="s" s="1">
        <v>175</v>
      </c>
      <c r="C76" t="s" s="5">
        <v>254</v>
      </c>
      <c r="D76" t="s" s="1">
        <v>17</v>
      </c>
      <c r="E76" t="s" s="1">
        <v>230</v>
      </c>
      <c r="F76" t="n" s="7">
        <v>45190.0</v>
      </c>
      <c r="G76" t="s" s="1"/>
      <c r="H76" t="n" s="7">
        <v>45190.0</v>
      </c>
      <c r="I76" t="n" s="4">
        <v>1</v>
      </c>
      <c r="J76" t="n" s="8">
        <v>10.000000000000</v>
      </c>
      <c r="K76" t="n" s="8">
        <v>105.00</v>
      </c>
      <c r="L76" t="n" s="8">
        <v>10.5</v>
      </c>
      <c r="M76" t="n" s="8">
        <v>105.000</v>
      </c>
      <c r="N76" t="n" s="8">
        <v>10.5</v>
      </c>
      <c r="O76" t="s" s="5">
        <v>306</v>
      </c>
      <c r="P76" t="n" s="8">
        <v>0.000</v>
      </c>
      <c r="Q76" t="n" s="8">
        <v>0.00</v>
      </c>
      <c r="R76" t="s" s="1">
        <v>306</v>
      </c>
      <c r="S76" t="s" s="1">
        <v>89</v>
      </c>
      <c r="T76" s="9">
        <f>HYPERLINK("https://my.zakupki.prom.ua/cabinet/purchases/state_purchase/view/45357114")</f>
        <v/>
      </c>
      <c r="U76" t="s" s="1">
        <v>347</v>
      </c>
      <c r="V76" t="n" s="4">
        <v>0</v>
      </c>
      <c r="W76" t="s" s="1"/>
      <c r="X76" t="s" s="1">
        <v>384</v>
      </c>
      <c r="Y76" t="n" s="8">
        <v>105.0</v>
      </c>
      <c r="Z76" t="s" s="1">
        <v>196</v>
      </c>
      <c r="AA76" t="s" s="1">
        <v>346</v>
      </c>
      <c r="AB76" t="s" s="1"/>
      <c r="AC76" t="s" s="1"/>
      <c r="AD76" t="s" s="1"/>
    </row>
    <row r="77" spans="1:30">
      <c r="A77" t="n" s="4">
        <v>73</v>
      </c>
      <c r="B77" t="s" s="1">
        <v>176</v>
      </c>
      <c r="C77" t="s" s="5">
        <v>225</v>
      </c>
      <c r="D77" t="s" s="1">
        <v>83</v>
      </c>
      <c r="E77" t="s" s="1">
        <v>230</v>
      </c>
      <c r="F77" t="n" s="7">
        <v>45190.0</v>
      </c>
      <c r="G77" t="s" s="1"/>
      <c r="H77" t="n" s="7">
        <v>45190.0</v>
      </c>
      <c r="I77" t="n" s="4">
        <v>1</v>
      </c>
      <c r="J77" t="n" s="8">
        <v>64.200000000000</v>
      </c>
      <c r="K77" t="n" s="8">
        <v>5023.80</v>
      </c>
      <c r="L77" t="n" s="8">
        <v>78.25233644859813084112149533</v>
      </c>
      <c r="M77" t="n" s="8">
        <v>5023.800</v>
      </c>
      <c r="N77" t="n" s="8">
        <v>78.25233644859813084112149533</v>
      </c>
      <c r="O77" t="s" s="5">
        <v>306</v>
      </c>
      <c r="P77" t="n" s="8">
        <v>0.000</v>
      </c>
      <c r="Q77" t="n" s="8">
        <v>0.00</v>
      </c>
      <c r="R77" t="s" s="1">
        <v>306</v>
      </c>
      <c r="S77" t="s" s="1">
        <v>89</v>
      </c>
      <c r="T77" s="9">
        <f>HYPERLINK("https://my.zakupki.prom.ua/cabinet/purchases/state_purchase/view/45357657")</f>
        <v/>
      </c>
      <c r="U77" t="s" s="1">
        <v>347</v>
      </c>
      <c r="V77" t="n" s="4">
        <v>0</v>
      </c>
      <c r="W77" t="s" s="1"/>
      <c r="X77" t="s" s="1">
        <v>5</v>
      </c>
      <c r="Y77" t="n" s="8">
        <v>5023.8</v>
      </c>
      <c r="Z77" t="s" s="1">
        <v>196</v>
      </c>
      <c r="AA77" t="s" s="1">
        <v>346</v>
      </c>
      <c r="AB77" t="s" s="1"/>
      <c r="AC77" t="s" s="1"/>
      <c r="AD77" t="s" s="1"/>
    </row>
    <row r="78" spans="1:30">
      <c r="A78" t="n" s="4">
        <v>74</v>
      </c>
      <c r="B78" t="s" s="1">
        <v>177</v>
      </c>
      <c r="C78" t="s" s="5">
        <v>202</v>
      </c>
      <c r="D78" t="s" s="1">
        <v>73</v>
      </c>
      <c r="E78" t="s" s="1">
        <v>230</v>
      </c>
      <c r="F78" t="n" s="7">
        <v>45190.0</v>
      </c>
      <c r="G78" t="s" s="1"/>
      <c r="H78" t="n" s="7">
        <v>45190.0</v>
      </c>
      <c r="I78" t="n" s="4">
        <v>1</v>
      </c>
      <c r="J78" t="n" s="8">
        <v>122.000000000000</v>
      </c>
      <c r="K78" t="n" s="8">
        <v>22540.00</v>
      </c>
      <c r="L78" t="n" s="8">
        <v>184.7540983606557377049180328</v>
      </c>
      <c r="M78" t="n" s="8">
        <v>22540.000</v>
      </c>
      <c r="N78" t="n" s="8">
        <v>184.7540983606557377049180328</v>
      </c>
      <c r="O78" t="s" s="5">
        <v>306</v>
      </c>
      <c r="P78" t="n" s="8">
        <v>0.000</v>
      </c>
      <c r="Q78" t="n" s="8">
        <v>0.00</v>
      </c>
      <c r="R78" t="s" s="1">
        <v>306</v>
      </c>
      <c r="S78" t="s" s="1">
        <v>89</v>
      </c>
      <c r="T78" s="9">
        <f>HYPERLINK("https://my.zakupki.prom.ua/cabinet/purchases/state_purchase/view/45358537")</f>
        <v/>
      </c>
      <c r="U78" t="s" s="1">
        <v>347</v>
      </c>
      <c r="V78" t="n" s="4">
        <v>0</v>
      </c>
      <c r="W78" t="s" s="1"/>
      <c r="X78" t="s" s="1">
        <v>384</v>
      </c>
      <c r="Y78" t="n" s="8">
        <v>22540.0</v>
      </c>
      <c r="Z78" t="s" s="1">
        <v>196</v>
      </c>
      <c r="AA78" t="s" s="1">
        <v>346</v>
      </c>
      <c r="AB78" t="s" s="1"/>
      <c r="AC78" t="s" s="1"/>
      <c r="AD78" t="s" s="1"/>
    </row>
    <row r="79" spans="1:30">
      <c r="A79" t="n" s="4">
        <v>75</v>
      </c>
      <c r="B79" t="s" s="1">
        <v>178</v>
      </c>
      <c r="C79" t="s" s="5">
        <v>275</v>
      </c>
      <c r="D79" t="s" s="1">
        <v>100</v>
      </c>
      <c r="E79" t="s" s="1">
        <v>230</v>
      </c>
      <c r="F79" t="n" s="7">
        <v>45195.0</v>
      </c>
      <c r="G79" t="s" s="1"/>
      <c r="H79" t="n" s="7">
        <v>45195.0</v>
      </c>
      <c r="I79" t="n" s="4">
        <v>1</v>
      </c>
      <c r="J79" t="n" s="8">
        <v>1.000000000000</v>
      </c>
      <c r="K79" t="n" s="8">
        <v>9060.76</v>
      </c>
      <c r="L79" t="n" s="8">
        <v>9060.76</v>
      </c>
      <c r="M79" t="n" s="8">
        <v>9060.760</v>
      </c>
      <c r="N79" t="n" s="8">
        <v>9060.76</v>
      </c>
      <c r="O79" t="s" s="5">
        <v>233</v>
      </c>
      <c r="P79" t="n" s="8">
        <v>0.000</v>
      </c>
      <c r="Q79" t="n" s="8">
        <v>0.00</v>
      </c>
      <c r="R79" t="s" s="1">
        <v>233</v>
      </c>
      <c r="S79" t="s" s="1">
        <v>10</v>
      </c>
      <c r="T79" s="9">
        <f>HYPERLINK("https://my.zakupki.prom.ua/cabinet/purchases/state_purchase/view/45439490")</f>
        <v/>
      </c>
      <c r="U79" t="s" s="1">
        <v>347</v>
      </c>
      <c r="V79" t="n" s="4">
        <v>0</v>
      </c>
      <c r="W79" t="s" s="1"/>
      <c r="X79" t="s" s="1">
        <v>373</v>
      </c>
      <c r="Y79" t="n" s="8">
        <v>9060.76</v>
      </c>
      <c r="Z79" t="s" s="1">
        <v>196</v>
      </c>
      <c r="AA79" t="s" s="1">
        <v>346</v>
      </c>
      <c r="AB79" t="s" s="1"/>
      <c r="AC79" t="s" s="1"/>
      <c r="AD79" t="s" s="1"/>
    </row>
    <row r="80" spans="1:30">
      <c r="A80" t="n" s="4">
        <v>76</v>
      </c>
      <c r="B80" t="s" s="1">
        <v>179</v>
      </c>
      <c r="C80" t="s" s="5">
        <v>272</v>
      </c>
      <c r="D80" t="s" s="1">
        <v>67</v>
      </c>
      <c r="E80" t="s" s="1">
        <v>230</v>
      </c>
      <c r="F80" t="n" s="7">
        <v>45195.0</v>
      </c>
      <c r="G80" t="s" s="1"/>
      <c r="H80" t="n" s="7">
        <v>45195.0</v>
      </c>
      <c r="I80" t="n" s="4">
        <v>1</v>
      </c>
      <c r="J80" t="n" s="8">
        <v>1.000000000000</v>
      </c>
      <c r="K80" t="n" s="8">
        <v>22940.00</v>
      </c>
      <c r="L80" t="n" s="8">
        <v>2.294E+4</v>
      </c>
      <c r="M80" t="n" s="8">
        <v>22940.000</v>
      </c>
      <c r="N80" t="n" s="8">
        <v>2.294E+4</v>
      </c>
      <c r="O80" t="s" s="5">
        <v>306</v>
      </c>
      <c r="P80" t="n" s="8">
        <v>0.000</v>
      </c>
      <c r="Q80" t="n" s="8">
        <v>0.00</v>
      </c>
      <c r="R80" t="s" s="1">
        <v>306</v>
      </c>
      <c r="S80" t="s" s="1">
        <v>89</v>
      </c>
      <c r="T80" s="9">
        <f>HYPERLINK("https://my.zakupki.prom.ua/cabinet/purchases/state_purchase/view/45439914")</f>
        <v/>
      </c>
      <c r="U80" t="s" s="1">
        <v>347</v>
      </c>
      <c r="V80" t="n" s="4">
        <v>0</v>
      </c>
      <c r="W80" t="s" s="1"/>
      <c r="X80" t="s" s="1">
        <v>362</v>
      </c>
      <c r="Y80" t="n" s="8">
        <v>22940.0</v>
      </c>
      <c r="Z80" t="s" s="1">
        <v>196</v>
      </c>
      <c r="AA80" t="s" s="1">
        <v>346</v>
      </c>
      <c r="AB80" t="s" s="1"/>
      <c r="AC80" t="s" s="1"/>
      <c r="AD80" t="s" s="1"/>
    </row>
    <row r="81" spans="1:30">
      <c r="A81" t="n" s="4">
        <v>77</v>
      </c>
      <c r="B81" t="s" s="1">
        <v>180</v>
      </c>
      <c r="C81" t="s" s="5">
        <v>270</v>
      </c>
      <c r="D81" t="s" s="1">
        <v>32</v>
      </c>
      <c r="E81" t="s" s="1">
        <v>230</v>
      </c>
      <c r="F81" t="n" s="7">
        <v>45195.0</v>
      </c>
      <c r="G81" t="s" s="1"/>
      <c r="H81" t="n" s="7">
        <v>45195.0</v>
      </c>
      <c r="I81" t="n" s="4">
        <v>1</v>
      </c>
      <c r="J81" t="n" s="8">
        <v>50.000000000000</v>
      </c>
      <c r="K81" t="n" s="8">
        <v>19288.10</v>
      </c>
      <c r="L81" t="n" s="8">
        <v>385.762</v>
      </c>
      <c r="M81" t="n" s="8">
        <v>19288.100</v>
      </c>
      <c r="N81" t="n" s="8">
        <v>385.762</v>
      </c>
      <c r="O81" t="s" s="5">
        <v>333</v>
      </c>
      <c r="P81" t="n" s="8">
        <v>0.000</v>
      </c>
      <c r="Q81" t="n" s="8">
        <v>0.00</v>
      </c>
      <c r="R81" t="s" s="1">
        <v>333</v>
      </c>
      <c r="S81" t="s" s="1">
        <v>27</v>
      </c>
      <c r="T81" s="9">
        <f>HYPERLINK("https://my.zakupki.prom.ua/cabinet/purchases/state_purchase/view/45440598")</f>
        <v/>
      </c>
      <c r="U81" t="s" s="1">
        <v>347</v>
      </c>
      <c r="V81" t="n" s="4">
        <v>0</v>
      </c>
      <c r="W81" t="s" s="1"/>
      <c r="X81" t="s" s="1">
        <v>365</v>
      </c>
      <c r="Y81" t="n" s="8">
        <v>19288.1</v>
      </c>
      <c r="Z81" t="s" s="1">
        <v>196</v>
      </c>
      <c r="AA81" t="s" s="1">
        <v>346</v>
      </c>
      <c r="AB81" t="s" s="1"/>
      <c r="AC81" t="s" s="1"/>
      <c r="AD81" t="s" s="1"/>
    </row>
    <row r="82" spans="1:30">
      <c r="A82" t="n" s="4">
        <v>78</v>
      </c>
      <c r="B82" t="s" s="1">
        <v>181</v>
      </c>
      <c r="C82" t="s" s="5">
        <v>282</v>
      </c>
      <c r="D82" t="s" s="1">
        <v>99</v>
      </c>
      <c r="E82" t="s" s="1">
        <v>230</v>
      </c>
      <c r="F82" t="n" s="7">
        <v>45195.0</v>
      </c>
      <c r="G82" t="s" s="1"/>
      <c r="H82" t="n" s="7">
        <v>45195.0</v>
      </c>
      <c r="I82" t="n" s="4">
        <v>1</v>
      </c>
      <c r="J82" t="n" s="8">
        <v>3.000000000000</v>
      </c>
      <c r="K82" t="n" s="8">
        <v>1680.00</v>
      </c>
      <c r="L82" t="n" s="8">
        <v>5.6E+2</v>
      </c>
      <c r="M82" t="n" s="8">
        <v>1680.000</v>
      </c>
      <c r="N82" t="n" s="8">
        <v>5.6E+2</v>
      </c>
      <c r="O82" t="s" s="5">
        <v>315</v>
      </c>
      <c r="P82" t="n" s="8">
        <v>0.000</v>
      </c>
      <c r="Q82" t="n" s="8">
        <v>0.00</v>
      </c>
      <c r="R82" t="s" s="1">
        <v>315</v>
      </c>
      <c r="S82" t="s" s="1">
        <v>48</v>
      </c>
      <c r="T82" s="9">
        <f>HYPERLINK("https://my.zakupki.prom.ua/cabinet/purchases/state_purchase/view/45442679")</f>
        <v/>
      </c>
      <c r="U82" t="s" s="1">
        <v>347</v>
      </c>
      <c r="V82" t="n" s="4">
        <v>0</v>
      </c>
      <c r="W82" t="s" s="1"/>
      <c r="X82" t="s" s="1">
        <v>361</v>
      </c>
      <c r="Y82" t="n" s="8">
        <v>1680.0</v>
      </c>
      <c r="Z82" t="s" s="1">
        <v>196</v>
      </c>
      <c r="AA82" t="s" s="1">
        <v>346</v>
      </c>
      <c r="AB82" t="s" s="1"/>
      <c r="AC82" t="s" s="1"/>
      <c r="AD82" t="s" s="1"/>
    </row>
    <row r="83" spans="1:30">
      <c r="A83" t="n" s="4">
        <v>79</v>
      </c>
      <c r="B83" t="s" s="1">
        <v>182</v>
      </c>
      <c r="C83" t="s" s="5">
        <v>290</v>
      </c>
      <c r="D83" t="s" s="1">
        <v>98</v>
      </c>
      <c r="E83" t="s" s="1">
        <v>230</v>
      </c>
      <c r="F83" t="n" s="7">
        <v>45195.0</v>
      </c>
      <c r="G83" t="s" s="1"/>
      <c r="H83" t="n" s="7">
        <v>45195.0</v>
      </c>
      <c r="I83" t="n" s="4">
        <v>1</v>
      </c>
      <c r="J83" t="n" s="8">
        <v>4.000000000000</v>
      </c>
      <c r="K83" t="n" s="8">
        <v>800.00</v>
      </c>
      <c r="L83" t="n" s="8">
        <v>2E+2</v>
      </c>
      <c r="M83" t="n" s="8">
        <v>800.000</v>
      </c>
      <c r="N83" t="n" s="8">
        <v>2E+2</v>
      </c>
      <c r="O83" t="s" s="5">
        <v>218</v>
      </c>
      <c r="P83" t="n" s="8">
        <v>0.000</v>
      </c>
      <c r="Q83" t="n" s="8">
        <v>0.00</v>
      </c>
      <c r="R83" t="s" s="1">
        <v>218</v>
      </c>
      <c r="S83" t="s" s="1">
        <v>51</v>
      </c>
      <c r="T83" s="9">
        <f>HYPERLINK("https://my.zakupki.prom.ua/cabinet/purchases/state_purchase/view/45442900")</f>
        <v/>
      </c>
      <c r="U83" t="s" s="1">
        <v>347</v>
      </c>
      <c r="V83" t="n" s="4">
        <v>0</v>
      </c>
      <c r="W83" t="s" s="1"/>
      <c r="X83" t="s" s="1">
        <v>381</v>
      </c>
      <c r="Y83" t="n" s="8">
        <v>800.0</v>
      </c>
      <c r="Z83" t="s" s="1">
        <v>196</v>
      </c>
      <c r="AA83" t="s" s="1">
        <v>348</v>
      </c>
      <c r="AB83" t="s" s="1"/>
      <c r="AC83" t="s" s="1"/>
      <c r="AD83" t="s" s="1"/>
    </row>
    <row r="84" spans="1:30">
      <c r="A84" t="n" s="4">
        <v>80</v>
      </c>
      <c r="B84" t="s" s="1">
        <v>183</v>
      </c>
      <c r="C84" t="s" s="5">
        <v>281</v>
      </c>
      <c r="D84" t="s" s="1">
        <v>98</v>
      </c>
      <c r="E84" t="s" s="1">
        <v>230</v>
      </c>
      <c r="F84" t="n" s="7">
        <v>45195.0</v>
      </c>
      <c r="G84" t="s" s="1"/>
      <c r="H84" t="n" s="7">
        <v>45195.0</v>
      </c>
      <c r="I84" t="n" s="4">
        <v>1</v>
      </c>
      <c r="J84" t="n" s="8">
        <v>14.000000000000</v>
      </c>
      <c r="K84" t="n" s="8">
        <v>10752.00</v>
      </c>
      <c r="L84" t="n" s="8">
        <v>768</v>
      </c>
      <c r="M84" t="n" s="8">
        <v>10752.000</v>
      </c>
      <c r="N84" t="n" s="8">
        <v>768</v>
      </c>
      <c r="O84" t="s" s="5">
        <v>314</v>
      </c>
      <c r="P84" t="n" s="8">
        <v>0.000</v>
      </c>
      <c r="Q84" t="n" s="8">
        <v>0.00</v>
      </c>
      <c r="R84" t="s" s="1">
        <v>314</v>
      </c>
      <c r="S84" t="s" s="1">
        <v>66</v>
      </c>
      <c r="T84" s="9">
        <f>HYPERLINK("https://my.zakupki.prom.ua/cabinet/purchases/state_purchase/view/45443288")</f>
        <v/>
      </c>
      <c r="U84" t="s" s="1">
        <v>347</v>
      </c>
      <c r="V84" t="n" s="4">
        <v>0</v>
      </c>
      <c r="W84" t="s" s="1"/>
      <c r="X84" t="s" s="1">
        <v>370</v>
      </c>
      <c r="Y84" t="n" s="8">
        <v>10752.0</v>
      </c>
      <c r="Z84" t="s" s="1">
        <v>196</v>
      </c>
      <c r="AA84" t="s" s="1">
        <v>346</v>
      </c>
      <c r="AB84" t="s" s="1"/>
      <c r="AC84" t="s" s="1"/>
      <c r="AD84" t="s" s="1"/>
    </row>
    <row r="85" spans="1:30">
      <c r="A85" t="n" s="4">
        <v>81</v>
      </c>
      <c r="B85" t="s" s="1">
        <v>184</v>
      </c>
      <c r="C85" t="s" s="5">
        <v>256</v>
      </c>
      <c r="D85" t="s" s="1">
        <v>97</v>
      </c>
      <c r="E85" t="s" s="1">
        <v>230</v>
      </c>
      <c r="F85" t="n" s="7">
        <v>45196.0</v>
      </c>
      <c r="G85" t="s" s="1"/>
      <c r="H85" t="n" s="7">
        <v>45196.0</v>
      </c>
      <c r="I85" t="n" s="4">
        <v>1</v>
      </c>
      <c r="J85" t="n" s="8">
        <v>1.000000000000</v>
      </c>
      <c r="K85" t="n" s="8">
        <v>650.00</v>
      </c>
      <c r="L85" t="n" s="8">
        <v>6.5E+2</v>
      </c>
      <c r="M85" t="n" s="8">
        <v>650.000</v>
      </c>
      <c r="N85" t="n" s="8">
        <v>6.5E+2</v>
      </c>
      <c r="O85" t="s" s="5">
        <v>312</v>
      </c>
      <c r="P85" t="n" s="8">
        <v>0.000</v>
      </c>
      <c r="Q85" t="n" s="8">
        <v>0.00</v>
      </c>
      <c r="R85" t="s" s="1">
        <v>312</v>
      </c>
      <c r="S85" t="s" s="1">
        <v>56</v>
      </c>
      <c r="T85" s="9">
        <f>HYPERLINK("https://my.zakupki.prom.ua/cabinet/purchases/state_purchase/view/45479436")</f>
        <v/>
      </c>
      <c r="U85" t="s" s="1">
        <v>347</v>
      </c>
      <c r="V85" t="n" s="4">
        <v>0</v>
      </c>
      <c r="W85" t="s" s="1"/>
      <c r="X85" t="s" s="1">
        <v>382</v>
      </c>
      <c r="Y85" t="n" s="8">
        <v>650.0</v>
      </c>
      <c r="Z85" t="s" s="1">
        <v>196</v>
      </c>
      <c r="AA85" t="s" s="1">
        <v>346</v>
      </c>
      <c r="AB85" t="s" s="1"/>
      <c r="AC85" t="s" s="1"/>
      <c r="AD85" t="s" s="1"/>
    </row>
    <row r="86" spans="1:30">
      <c r="A86" t="n" s="4">
        <v>82</v>
      </c>
      <c r="B86" t="s" s="1">
        <v>185</v>
      </c>
      <c r="C86" t="s" s="5">
        <v>251</v>
      </c>
      <c r="D86" t="s" s="1">
        <v>45</v>
      </c>
      <c r="E86" t="s" s="1">
        <v>230</v>
      </c>
      <c r="F86" t="n" s="7">
        <v>45196.0</v>
      </c>
      <c r="G86" t="s" s="1"/>
      <c r="H86" t="n" s="7">
        <v>45196.0</v>
      </c>
      <c r="I86" t="n" s="4">
        <v>1</v>
      </c>
      <c r="J86" t="n" s="8">
        <v>193.000000000000</v>
      </c>
      <c r="K86" t="n" s="8">
        <v>3044.52</v>
      </c>
      <c r="L86" t="n" s="8">
        <v>15.77471502590673575129533679</v>
      </c>
      <c r="M86" t="n" s="8">
        <v>3044.520</v>
      </c>
      <c r="N86" t="n" s="8">
        <v>15.77471502590673575129533679</v>
      </c>
      <c r="O86" t="s" s="5">
        <v>311</v>
      </c>
      <c r="P86" t="n" s="8">
        <v>0.000</v>
      </c>
      <c r="Q86" t="n" s="8">
        <v>0.00</v>
      </c>
      <c r="R86" t="s" s="1">
        <v>311</v>
      </c>
      <c r="S86" t="s" s="1">
        <v>72</v>
      </c>
      <c r="T86" s="9">
        <f>HYPERLINK("https://my.zakupki.prom.ua/cabinet/purchases/state_purchase/view/45480236")</f>
        <v/>
      </c>
      <c r="U86" t="s" s="1">
        <v>347</v>
      </c>
      <c r="V86" t="n" s="4">
        <v>0</v>
      </c>
      <c r="W86" t="s" s="1"/>
      <c r="X86" t="s" s="1">
        <v>380</v>
      </c>
      <c r="Y86" t="n" s="8">
        <v>3044.52</v>
      </c>
      <c r="Z86" t="s" s="1">
        <v>196</v>
      </c>
      <c r="AA86" t="s" s="1">
        <v>346</v>
      </c>
      <c r="AB86" t="s" s="1"/>
      <c r="AC86" t="s" s="1"/>
      <c r="AD86" t="s" s="1"/>
    </row>
    <row r="87" spans="1:30">
      <c r="A87" t="n" s="4">
        <v>83</v>
      </c>
      <c r="B87" t="s" s="1">
        <v>186</v>
      </c>
      <c r="C87" t="s" s="5">
        <v>250</v>
      </c>
      <c r="D87" t="s" s="1">
        <v>49</v>
      </c>
      <c r="E87" t="s" s="1">
        <v>230</v>
      </c>
      <c r="F87" t="n" s="7">
        <v>45196.0</v>
      </c>
      <c r="G87" t="s" s="1"/>
      <c r="H87" t="n" s="7">
        <v>45196.0</v>
      </c>
      <c r="I87" t="n" s="4">
        <v>1</v>
      </c>
      <c r="J87" t="n" s="8">
        <v>237.300000000000</v>
      </c>
      <c r="K87" t="n" s="8">
        <v>5926.32</v>
      </c>
      <c r="L87" t="n" s="8">
        <v>24.97395701643489254108723135</v>
      </c>
      <c r="M87" t="n" s="8">
        <v>5926.320</v>
      </c>
      <c r="N87" t="n" s="8">
        <v>24.97395701643489254108723135</v>
      </c>
      <c r="O87" t="s" s="5">
        <v>311</v>
      </c>
      <c r="P87" t="n" s="8">
        <v>0.000</v>
      </c>
      <c r="Q87" t="n" s="8">
        <v>0.00</v>
      </c>
      <c r="R87" t="s" s="1">
        <v>311</v>
      </c>
      <c r="S87" t="s" s="1">
        <v>72</v>
      </c>
      <c r="T87" s="9">
        <f>HYPERLINK("https://my.zakupki.prom.ua/cabinet/purchases/state_purchase/view/45485739")</f>
        <v/>
      </c>
      <c r="U87" t="s" s="1">
        <v>347</v>
      </c>
      <c r="V87" t="n" s="4">
        <v>0</v>
      </c>
      <c r="W87" t="s" s="1"/>
      <c r="X87" t="s" s="1">
        <v>380</v>
      </c>
      <c r="Y87" t="n" s="8">
        <v>5926.32</v>
      </c>
      <c r="Z87" t="s" s="1">
        <v>196</v>
      </c>
      <c r="AA87" t="s" s="1">
        <v>346</v>
      </c>
      <c r="AB87" t="s" s="1"/>
      <c r="AC87" t="s" s="1"/>
      <c r="AD87" t="s" s="1"/>
    </row>
    <row r="88" spans="1:30">
      <c r="A88" t="n" s="4">
        <v>84</v>
      </c>
      <c r="B88" t="s" s="1">
        <v>187</v>
      </c>
      <c r="C88" t="s" s="5">
        <v>201</v>
      </c>
      <c r="D88" t="s" s="1">
        <v>35</v>
      </c>
      <c r="E88" t="s" s="1">
        <v>230</v>
      </c>
      <c r="F88" t="n" s="7">
        <v>45196.0</v>
      </c>
      <c r="G88" t="s" s="1"/>
      <c r="H88" t="n" s="7">
        <v>45196.0</v>
      </c>
      <c r="I88" t="n" s="4">
        <v>1</v>
      </c>
      <c r="J88" t="n" s="8">
        <v>92.000000000000</v>
      </c>
      <c r="K88" t="n" s="8">
        <v>19536.62</v>
      </c>
      <c r="L88" t="n" s="8">
        <v>212.3545652173913043478260870</v>
      </c>
      <c r="M88" t="n" s="8">
        <v>19536.620</v>
      </c>
      <c r="N88" t="n" s="8">
        <v>212.3545652173913043478260870</v>
      </c>
      <c r="O88" t="s" s="5">
        <v>329</v>
      </c>
      <c r="P88" t="n" s="8">
        <v>0.000</v>
      </c>
      <c r="Q88" t="n" s="8">
        <v>0.00</v>
      </c>
      <c r="R88" t="s" s="1">
        <v>329</v>
      </c>
      <c r="S88" t="s" s="1">
        <v>31</v>
      </c>
      <c r="T88" s="9">
        <f>HYPERLINK("https://my.zakupki.prom.ua/cabinet/purchases/state_purchase/view/45488535")</f>
        <v/>
      </c>
      <c r="U88" t="s" s="1">
        <v>347</v>
      </c>
      <c r="V88" t="n" s="4">
        <v>0</v>
      </c>
      <c r="W88" t="s" s="1"/>
      <c r="X88" t="s" s="1">
        <v>363</v>
      </c>
      <c r="Y88" t="n" s="8">
        <v>19536.62</v>
      </c>
      <c r="Z88" t="s" s="1">
        <v>196</v>
      </c>
      <c r="AA88" t="s" s="1">
        <v>346</v>
      </c>
      <c r="AB88" t="s" s="1"/>
      <c r="AC88" t="s" s="1"/>
      <c r="AD88" t="s" s="1"/>
    </row>
    <row r="89" spans="1:30">
      <c r="A89" t="n" s="4">
        <v>85</v>
      </c>
      <c r="B89" t="s" s="1">
        <v>188</v>
      </c>
      <c r="C89" t="s" s="5">
        <v>209</v>
      </c>
      <c r="D89" t="s" s="1">
        <v>37</v>
      </c>
      <c r="E89" t="s" s="1">
        <v>230</v>
      </c>
      <c r="F89" t="n" s="7">
        <v>45196.0</v>
      </c>
      <c r="G89" t="s" s="1"/>
      <c r="H89" t="n" s="7">
        <v>45196.0</v>
      </c>
      <c r="I89" t="n" s="4">
        <v>1</v>
      </c>
      <c r="J89" t="n" s="8">
        <v>117.000000000000</v>
      </c>
      <c r="K89" t="n" s="8">
        <v>5221.02</v>
      </c>
      <c r="L89" t="n" s="8">
        <v>44.62410256410256410256410256</v>
      </c>
      <c r="M89" t="n" s="8">
        <v>5221.020</v>
      </c>
      <c r="N89" t="n" s="8">
        <v>44.62410256410256410256410256</v>
      </c>
      <c r="O89" t="s" s="5">
        <v>329</v>
      </c>
      <c r="P89" t="n" s="8">
        <v>0.000</v>
      </c>
      <c r="Q89" t="n" s="8">
        <v>0.00</v>
      </c>
      <c r="R89" t="s" s="1">
        <v>329</v>
      </c>
      <c r="S89" t="s" s="1">
        <v>31</v>
      </c>
      <c r="T89" s="9">
        <f>HYPERLINK("https://my.zakupki.prom.ua/cabinet/purchases/state_purchase/view/45488895")</f>
        <v/>
      </c>
      <c r="U89" t="s" s="1">
        <v>347</v>
      </c>
      <c r="V89" t="n" s="4">
        <v>0</v>
      </c>
      <c r="W89" t="s" s="1"/>
      <c r="X89" t="s" s="1">
        <v>363</v>
      </c>
      <c r="Y89" t="n" s="8">
        <v>5221.02</v>
      </c>
      <c r="Z89" t="s" s="1">
        <v>196</v>
      </c>
      <c r="AA89" t="s" s="1">
        <v>346</v>
      </c>
      <c r="AB89" t="s" s="1"/>
      <c r="AC89" t="s" s="1"/>
      <c r="AD89" t="s" s="1"/>
    </row>
    <row r="90" spans="1:30">
      <c r="A90" t="n" s="4">
        <v>86</v>
      </c>
      <c r="B90" t="s" s="1">
        <v>189</v>
      </c>
      <c r="C90" t="s" s="5">
        <v>234</v>
      </c>
      <c r="D90" t="s" s="1">
        <v>77</v>
      </c>
      <c r="E90" t="s" s="1">
        <v>230</v>
      </c>
      <c r="F90" t="n" s="7">
        <v>45196.0</v>
      </c>
      <c r="G90" t="s" s="1"/>
      <c r="H90" t="n" s="7">
        <v>45196.0</v>
      </c>
      <c r="I90" t="n" s="4">
        <v>1</v>
      </c>
      <c r="J90" t="n" s="8">
        <v>0.736000000000</v>
      </c>
      <c r="K90" t="n" s="8">
        <v>23588.34</v>
      </c>
      <c r="L90" t="n" s="8">
        <v>32049.375</v>
      </c>
      <c r="M90" t="n" s="8">
        <v>23588.340</v>
      </c>
      <c r="N90" t="n" s="8">
        <v>32049.375</v>
      </c>
      <c r="O90" t="s" s="5">
        <v>329</v>
      </c>
      <c r="P90" t="n" s="8">
        <v>0.000</v>
      </c>
      <c r="Q90" t="n" s="8">
        <v>0.00</v>
      </c>
      <c r="R90" t="s" s="1">
        <v>329</v>
      </c>
      <c r="S90" t="s" s="1">
        <v>31</v>
      </c>
      <c r="T90" s="9">
        <f>HYPERLINK("https://my.zakupki.prom.ua/cabinet/purchases/state_purchase/view/45489083")</f>
        <v/>
      </c>
      <c r="U90" t="s" s="1">
        <v>347</v>
      </c>
      <c r="V90" t="n" s="4">
        <v>0</v>
      </c>
      <c r="W90" t="s" s="1"/>
      <c r="X90" t="s" s="1">
        <v>363</v>
      </c>
      <c r="Y90" t="n" s="8">
        <v>23588.34</v>
      </c>
      <c r="Z90" t="s" s="1">
        <v>196</v>
      </c>
      <c r="AA90" t="s" s="1">
        <v>346</v>
      </c>
      <c r="AB90" t="s" s="1"/>
      <c r="AC90" t="s" s="1"/>
      <c r="AD90" t="s" s="1"/>
    </row>
    <row r="91" spans="1:30">
      <c r="A91" t="n" s="4">
        <v>87</v>
      </c>
      <c r="B91" t="s" s="1">
        <v>190</v>
      </c>
      <c r="C91" t="s" s="5">
        <v>299</v>
      </c>
      <c r="D91" t="s" s="1">
        <v>40</v>
      </c>
      <c r="E91" t="s" s="1">
        <v>230</v>
      </c>
      <c r="F91" t="n" s="7">
        <v>45196.0</v>
      </c>
      <c r="G91" t="s" s="1"/>
      <c r="H91" t="n" s="7">
        <v>45196.0</v>
      </c>
      <c r="I91" t="n" s="4">
        <v>1</v>
      </c>
      <c r="J91" t="n" s="8">
        <v>6.000000000000</v>
      </c>
      <c r="K91" t="n" s="8">
        <v>2880.00</v>
      </c>
      <c r="L91" t="n" s="8">
        <v>4.8E+2</v>
      </c>
      <c r="M91" t="n" s="8">
        <v>2880.000</v>
      </c>
      <c r="N91" t="n" s="8">
        <v>4.8E+2</v>
      </c>
      <c r="O91" t="s" s="5">
        <v>329</v>
      </c>
      <c r="P91" t="n" s="8">
        <v>0.000</v>
      </c>
      <c r="Q91" t="n" s="8">
        <v>0.00</v>
      </c>
      <c r="R91" t="s" s="1">
        <v>329</v>
      </c>
      <c r="S91" t="s" s="1">
        <v>31</v>
      </c>
      <c r="T91" s="9">
        <f>HYPERLINK("https://my.zakupki.prom.ua/cabinet/purchases/state_purchase/view/45489517")</f>
        <v/>
      </c>
      <c r="U91" t="s" s="1">
        <v>347</v>
      </c>
      <c r="V91" t="n" s="4">
        <v>0</v>
      </c>
      <c r="W91" t="s" s="1"/>
      <c r="X91" t="s" s="1">
        <v>363</v>
      </c>
      <c r="Y91" t="n" s="8">
        <v>2880.0</v>
      </c>
      <c r="Z91" t="s" s="1">
        <v>196</v>
      </c>
      <c r="AA91" t="s" s="1">
        <v>346</v>
      </c>
      <c r="AB91" t="s" s="1"/>
      <c r="AC91" t="s" s="1"/>
      <c r="AD91" t="s" s="1"/>
    </row>
    <row r="92" spans="1:30">
      <c r="A92" t="n" s="4">
        <v>88</v>
      </c>
      <c r="B92" t="s" s="1">
        <v>191</v>
      </c>
      <c r="C92" t="s" s="5">
        <v>226</v>
      </c>
      <c r="D92" t="s" s="1">
        <v>82</v>
      </c>
      <c r="E92" t="s" s="1">
        <v>230</v>
      </c>
      <c r="F92" t="n" s="7">
        <v>45196.0</v>
      </c>
      <c r="G92" t="s" s="1"/>
      <c r="H92" t="n" s="7">
        <v>45196.0</v>
      </c>
      <c r="I92" t="n" s="4">
        <v>1</v>
      </c>
      <c r="J92" t="n" s="8">
        <v>600.000000000000</v>
      </c>
      <c r="K92" t="n" s="8">
        <v>376.66</v>
      </c>
      <c r="L92" t="n" s="8">
        <v>0.6277666666666666666666666667</v>
      </c>
      <c r="M92" t="n" s="8">
        <v>376.660</v>
      </c>
      <c r="N92" t="n" s="8">
        <v>0.6277666666666666666666666667</v>
      </c>
      <c r="O92" t="s" s="5">
        <v>329</v>
      </c>
      <c r="P92" t="n" s="8">
        <v>0.000</v>
      </c>
      <c r="Q92" t="n" s="8">
        <v>0.00</v>
      </c>
      <c r="R92" t="s" s="1">
        <v>329</v>
      </c>
      <c r="S92" t="s" s="1">
        <v>31</v>
      </c>
      <c r="T92" s="9">
        <f>HYPERLINK("https://my.zakupki.prom.ua/cabinet/purchases/state_purchase/view/45490110")</f>
        <v/>
      </c>
      <c r="U92" t="s" s="1">
        <v>347</v>
      </c>
      <c r="V92" t="n" s="4">
        <v>0</v>
      </c>
      <c r="W92" t="s" s="1"/>
      <c r="X92" t="s" s="1">
        <v>386</v>
      </c>
      <c r="Y92" t="n" s="8">
        <v>376.66</v>
      </c>
      <c r="Z92" t="s" s="1">
        <v>196</v>
      </c>
      <c r="AA92" t="s" s="1">
        <v>346</v>
      </c>
      <c r="AB92" t="s" s="1"/>
      <c r="AC92" t="s" s="1"/>
      <c r="AD92" t="s" s="1"/>
    </row>
    <row r="93" spans="1:30">
      <c r="A93" t="n" s="4">
        <v>89</v>
      </c>
      <c r="B93" t="s" s="1">
        <v>192</v>
      </c>
      <c r="C93" t="s" s="5">
        <v>325</v>
      </c>
      <c r="D93" t="s" s="1">
        <v>42</v>
      </c>
      <c r="E93" t="s" s="1">
        <v>230</v>
      </c>
      <c r="F93" t="n" s="7">
        <v>45196.0</v>
      </c>
      <c r="G93" t="s" s="1"/>
      <c r="H93" t="n" s="7">
        <v>45196.0</v>
      </c>
      <c r="I93" t="n" s="4">
        <v>1</v>
      </c>
      <c r="J93" t="n" s="8">
        <v>19.000000000000</v>
      </c>
      <c r="K93" t="n" s="8">
        <v>851.76</v>
      </c>
      <c r="L93" t="n" s="8">
        <v>44.82947368421052631578947368</v>
      </c>
      <c r="M93" t="n" s="8">
        <v>851.760</v>
      </c>
      <c r="N93" t="n" s="8">
        <v>44.82947368421052631578947368</v>
      </c>
      <c r="O93" t="s" s="5">
        <v>329</v>
      </c>
      <c r="P93" t="n" s="8">
        <v>0.000</v>
      </c>
      <c r="Q93" t="n" s="8">
        <v>0.00</v>
      </c>
      <c r="R93" t="s" s="1">
        <v>329</v>
      </c>
      <c r="S93" t="s" s="1">
        <v>31</v>
      </c>
      <c r="T93" s="9">
        <f>HYPERLINK("https://my.zakupki.prom.ua/cabinet/purchases/state_purchase/view/45490342")</f>
        <v/>
      </c>
      <c r="U93" t="s" s="1">
        <v>347</v>
      </c>
      <c r="V93" t="n" s="4">
        <v>0</v>
      </c>
      <c r="W93" t="s" s="1"/>
      <c r="X93" t="s" s="1">
        <v>363</v>
      </c>
      <c r="Y93" t="n" s="8">
        <v>851.76</v>
      </c>
      <c r="Z93" t="s" s="1">
        <v>196</v>
      </c>
      <c r="AA93" t="s" s="1">
        <v>346</v>
      </c>
      <c r="AB93" t="s" s="1"/>
      <c r="AC93" t="s" s="1"/>
      <c r="AD93" t="s" s="1"/>
    </row>
    <row r="94" spans="1:30">
      <c r="A94" t="n" s="4">
        <v>90</v>
      </c>
      <c r="B94" t="s" s="1">
        <v>193</v>
      </c>
      <c r="C94" t="s" s="5">
        <v>321</v>
      </c>
      <c r="D94" t="s" s="1">
        <v>34</v>
      </c>
      <c r="E94" t="s" s="1">
        <v>230</v>
      </c>
      <c r="F94" t="n" s="7">
        <v>45196.0</v>
      </c>
      <c r="G94" t="s" s="1"/>
      <c r="H94" t="n" s="7">
        <v>45196.0</v>
      </c>
      <c r="I94" t="n" s="4">
        <v>1</v>
      </c>
      <c r="J94" t="n" s="8">
        <v>3.000000000000</v>
      </c>
      <c r="K94" t="n" s="8">
        <v>3951.75</v>
      </c>
      <c r="L94" t="n" s="8">
        <v>1317.25</v>
      </c>
      <c r="M94" t="n" s="8">
        <v>3951.750</v>
      </c>
      <c r="N94" t="n" s="8">
        <v>1317.25</v>
      </c>
      <c r="O94" t="s" s="5">
        <v>329</v>
      </c>
      <c r="P94" t="n" s="8">
        <v>0.000</v>
      </c>
      <c r="Q94" t="n" s="8">
        <v>0.00</v>
      </c>
      <c r="R94" t="s" s="1">
        <v>329</v>
      </c>
      <c r="S94" t="s" s="1">
        <v>31</v>
      </c>
      <c r="T94" s="9">
        <f>HYPERLINK("https://my.zakupki.prom.ua/cabinet/purchases/state_purchase/view/45491300")</f>
        <v/>
      </c>
      <c r="U94" t="s" s="1">
        <v>347</v>
      </c>
      <c r="V94" t="n" s="4">
        <v>0</v>
      </c>
      <c r="W94" t="s" s="1"/>
      <c r="X94" t="s" s="1">
        <v>363</v>
      </c>
      <c r="Y94" t="n" s="8">
        <v>3951.75</v>
      </c>
      <c r="Z94" t="s" s="1">
        <v>196</v>
      </c>
      <c r="AA94" t="s" s="1">
        <v>346</v>
      </c>
      <c r="AB94" t="s" s="1"/>
      <c r="AC94" t="s" s="1"/>
      <c r="AD94" t="s" s="1"/>
    </row>
    <row r="95" spans="1:30">
      <c r="A95" t="n" s="4">
        <v>91</v>
      </c>
      <c r="B95" t="s" s="1">
        <v>194</v>
      </c>
      <c r="C95" t="s" s="5">
        <v>317</v>
      </c>
      <c r="D95" t="s" s="1">
        <v>61</v>
      </c>
      <c r="E95" t="s" s="1">
        <v>230</v>
      </c>
      <c r="F95" t="n" s="7">
        <v>45196.0</v>
      </c>
      <c r="G95" t="s" s="1"/>
      <c r="H95" t="n" s="7">
        <v>45196.0</v>
      </c>
      <c r="I95" t="n" s="4">
        <v>1</v>
      </c>
      <c r="J95" t="n" s="8">
        <v>1.000000000000</v>
      </c>
      <c r="K95" t="n" s="8">
        <v>6771.60</v>
      </c>
      <c r="L95" t="n" s="8">
        <v>6771.6</v>
      </c>
      <c r="M95" t="n" s="8">
        <v>6771.600</v>
      </c>
      <c r="N95" t="n" s="8">
        <v>6771.6</v>
      </c>
      <c r="O95" t="s" s="5">
        <v>329</v>
      </c>
      <c r="P95" t="n" s="8">
        <v>0.000</v>
      </c>
      <c r="Q95" t="n" s="8">
        <v>0.00</v>
      </c>
      <c r="R95" t="s" s="1">
        <v>329</v>
      </c>
      <c r="S95" t="s" s="1">
        <v>31</v>
      </c>
      <c r="T95" s="9">
        <f>HYPERLINK("https://my.zakupki.prom.ua/cabinet/purchases/state_purchase/view/45493072")</f>
        <v/>
      </c>
      <c r="U95" t="s" s="1">
        <v>347</v>
      </c>
      <c r="V95" t="n" s="4">
        <v>0</v>
      </c>
      <c r="W95" t="s" s="1"/>
      <c r="X95" t="s" s="1">
        <v>363</v>
      </c>
      <c r="Y95" t="n" s="8">
        <v>6771.6</v>
      </c>
      <c r="Z95" t="s" s="1">
        <v>196</v>
      </c>
      <c r="AA95" t="s" s="1">
        <v>346</v>
      </c>
      <c r="AB95" t="s" s="1"/>
      <c r="AC95" t="s" s="1"/>
      <c r="AD95" t="s" s="1"/>
    </row>
    <row r="96" spans="1:30">
      <c r="A96" t="n" s="4">
        <v>92</v>
      </c>
      <c r="B96" t="s" s="1">
        <v>195</v>
      </c>
      <c r="C96" t="s" s="5">
        <v>252</v>
      </c>
      <c r="D96" t="s" s="1">
        <v>55</v>
      </c>
      <c r="E96" t="s" s="1">
        <v>230</v>
      </c>
      <c r="F96" t="n" s="7">
        <v>45196.0</v>
      </c>
      <c r="G96" t="s" s="1"/>
      <c r="H96" t="n" s="7">
        <v>45196.0</v>
      </c>
      <c r="I96" t="n" s="4">
        <v>1</v>
      </c>
      <c r="J96" t="n" s="8">
        <v>1.000000000000</v>
      </c>
      <c r="K96" t="n" s="8">
        <v>1356.91</v>
      </c>
      <c r="L96" t="n" s="8">
        <v>1356.91</v>
      </c>
      <c r="M96" t="n" s="8">
        <v>1356.910</v>
      </c>
      <c r="N96" t="n" s="8">
        <v>1356.91</v>
      </c>
      <c r="O96" t="s" s="5">
        <v>329</v>
      </c>
      <c r="P96" t="n" s="8">
        <v>0.000</v>
      </c>
      <c r="Q96" t="n" s="8">
        <v>0.00</v>
      </c>
      <c r="R96" t="s" s="1">
        <v>329</v>
      </c>
      <c r="S96" t="s" s="1">
        <v>31</v>
      </c>
      <c r="T96" s="9">
        <f>HYPERLINK("https://my.zakupki.prom.ua/cabinet/purchases/state_purchase/view/45493318")</f>
        <v/>
      </c>
      <c r="U96" t="s" s="1">
        <v>347</v>
      </c>
      <c r="V96" t="n" s="4">
        <v>0</v>
      </c>
      <c r="W96" t="s" s="1"/>
      <c r="X96" t="s" s="1">
        <v>364</v>
      </c>
      <c r="Y96" t="n" s="8">
        <v>1356.91</v>
      </c>
      <c r="Z96" t="s" s="1">
        <v>196</v>
      </c>
      <c r="AA96" t="s" s="1">
        <v>346</v>
      </c>
      <c r="AB96" t="s" s="1"/>
      <c r="AC96" t="s" s="1"/>
      <c r="AD96" t="s" s="1"/>
    </row>
    <row r="97" spans="1:30">
      <c r="A97" t="n" s="4">
        <v>93</v>
      </c>
      <c r="B97" t="s" s="1">
        <v>161</v>
      </c>
      <c r="C97" t="s" s="5">
        <v>204</v>
      </c>
      <c r="D97" t="s" s="1">
        <v>12</v>
      </c>
      <c r="E97" t="s" s="1">
        <v>211</v>
      </c>
      <c r="F97" t="n" s="7">
        <v>45152.0</v>
      </c>
      <c r="G97" t="n" s="7">
        <v>45188.0</v>
      </c>
      <c r="H97" t="s" s="1"/>
      <c r="I97" t="n" s="4">
        <v>2</v>
      </c>
      <c r="J97" t="n" s="8">
        <v>3300.000000000000</v>
      </c>
      <c r="K97" t="n" s="8">
        <v>188500.00</v>
      </c>
      <c r="L97" t="n" s="8">
        <v>57.12121212121212121212121212</v>
      </c>
      <c r="M97" t="n" s="8">
        <v>188067.000</v>
      </c>
      <c r="N97" t="n" s="8">
        <v>56.99</v>
      </c>
      <c r="O97" t="s" s="5">
        <v>310</v>
      </c>
      <c r="P97" t="n" s="8">
        <v>433.000</v>
      </c>
      <c r="Q97" t="n" s="8">
        <v>0.23</v>
      </c>
      <c r="R97" t="s" s="1">
        <v>310</v>
      </c>
      <c r="S97" t="s" s="1">
        <v>70</v>
      </c>
      <c r="T97" s="9">
        <f>HYPERLINK("https://my.zakupki.prom.ua/cabinet/purchases/state_purchase_lot/view/1017069")</f>
        <v/>
      </c>
      <c r="U97" t="s" s="1">
        <v>349</v>
      </c>
      <c r="V97" t="n" s="4">
        <v>0</v>
      </c>
      <c r="W97" t="s" s="1"/>
      <c r="X97" t="s" s="1"/>
      <c r="Y97" t="s" s="1"/>
      <c r="Z97" t="s" s="1"/>
      <c r="AA97" t="s" s="1"/>
      <c r="AB97" t="s" s="1"/>
      <c r="AC97" t="s" s="1"/>
      <c r="AD97" t="s" s="1">
        <v>71</v>
      </c>
    </row>
    <row r="98" spans="1:30">
      <c r="A98" t="s" s="1">
        <v>232</v>
      </c>
    </row>
  </sheetData>
  <autoFilter ref="A4:AD97"/>
  <hyperlinks>
    <hyperlink display="mailto:report.zakupki@prom.ua" ref="A2" r:id="rId1"/>
    <hyperlink display="https://my.zakupki.prom.ua/cabinet/purchases/state_purchase/view/43704596" ref="T5" r:id="rId2"/>
    <hyperlink display="https://my.zakupki.prom.ua/cabinet/purchases/state_purchase/view/43707969" ref="T6" r:id="rId3"/>
    <hyperlink display="https://my.zakupki.prom.ua/cabinet/purchases/state_purchase/view/43708118" ref="T7" r:id="rId4"/>
    <hyperlink display="https://my.zakupki.prom.ua/cabinet/purchases/state_purchase/view/43708372" ref="T8" r:id="rId5"/>
    <hyperlink display="https://my.zakupki.prom.ua/cabinet/purchases/state_purchase/view/43708540" ref="T9" r:id="rId6"/>
    <hyperlink display="https://my.zakupki.prom.ua/cabinet/purchases/state_purchase/view/43708901" ref="T10" r:id="rId7"/>
    <hyperlink display="https://my.zakupki.prom.ua/cabinet/purchases/state_purchase/view/43708972" ref="T11" r:id="rId8"/>
    <hyperlink display="https://my.zakupki.prom.ua/cabinet/purchases/state_purchase/view/43709807" ref="T12" r:id="rId9"/>
    <hyperlink display="https://my.zakupki.prom.ua/cabinet/purchases/state_purchase/view/43710033" ref="T13" r:id="rId10"/>
    <hyperlink display="https://my.zakupki.prom.ua/cabinet/purchases/state_purchase/view/43710106" ref="T14" r:id="rId11"/>
    <hyperlink display="https://my.zakupki.prom.ua/cabinet/purchases/state_purchase/view/43710198" ref="T15" r:id="rId12"/>
    <hyperlink display="https://my.zakupki.prom.ua/cabinet/purchases/state_purchase/view/43710308" ref="T16" r:id="rId13"/>
    <hyperlink display="https://my.zakupki.prom.ua/cabinet/purchases/state_purchase/view/43710549" ref="T17" r:id="rId14"/>
    <hyperlink display="https://my.zakupki.prom.ua/cabinet/purchases/state_purchase/view/43710654" ref="T18" r:id="rId15"/>
    <hyperlink display="https://my.zakupki.prom.ua/cabinet/purchases/state_purchase/view/43710747" ref="T19" r:id="rId16"/>
    <hyperlink display="https://my.zakupki.prom.ua/cabinet/purchases/state_purchase/view/43710847" ref="T20" r:id="rId17"/>
    <hyperlink display="https://my.zakupki.prom.ua/cabinet/purchases/state_purchase/view/43710993" ref="T21" r:id="rId18"/>
    <hyperlink display="https://my.zakupki.prom.ua/cabinet/purchases/state_purchase/view/43711108" ref="T22" r:id="rId19"/>
    <hyperlink display="https://my.zakupki.prom.ua/cabinet/purchases/state_purchase/view/43711255" ref="T23" r:id="rId20"/>
    <hyperlink display="https://my.zakupki.prom.ua/cabinet/purchases/state_purchase/view/43956657" ref="T24" r:id="rId21"/>
    <hyperlink display="https://my.zakupki.prom.ua/cabinet/purchases/state_purchase/view/43956864" ref="T25" r:id="rId22"/>
    <hyperlink display="https://my.zakupki.prom.ua/cabinet/purchases/state_purchase/view/44114436" ref="T26" r:id="rId23"/>
    <hyperlink display="https://my.zakupki.prom.ua/cabinet/purchases/state_purchase/view/44114740" ref="T27" r:id="rId24"/>
    <hyperlink display="https://my.zakupki.prom.ua/cabinet/purchases/state_purchase/view/44177105" ref="T28" r:id="rId25"/>
    <hyperlink display="https://my.zakupki.prom.ua/cabinet/purchases/state_purchase/view/44177338" ref="T29" r:id="rId26"/>
    <hyperlink display="https://my.zakupki.prom.ua/cabinet/purchases/state_purchase/view/44223934" ref="T30" r:id="rId27"/>
    <hyperlink display="https://my.zakupki.prom.ua/cabinet/purchases/state_purchase/view/44224816" ref="T31" r:id="rId28"/>
    <hyperlink display="https://my.zakupki.prom.ua/cabinet/purchases/state_purchase/view/44225431" ref="T32" r:id="rId29"/>
    <hyperlink display="https://my.zakupki.prom.ua/cabinet/purchases/state_purchase/view/44225536" ref="T33" r:id="rId30"/>
    <hyperlink display="https://my.zakupki.prom.ua/cabinet/purchases/state_purchase/view/44225855" ref="T34" r:id="rId31"/>
    <hyperlink display="https://my.zakupki.prom.ua/cabinet/purchases/state_purchase/view/44225961" ref="T35" r:id="rId32"/>
    <hyperlink display="https://my.zakupki.prom.ua/cabinet/purchases/state_purchase/view/44226208" ref="T36" r:id="rId33"/>
    <hyperlink display="https://my.zakupki.prom.ua/cabinet/purchases/state_purchase/view/44226456" ref="T37" r:id="rId34"/>
    <hyperlink display="https://my.zakupki.prom.ua/cabinet/purchases/state_purchase/view/44226623" ref="T38" r:id="rId35"/>
    <hyperlink display="https://my.zakupki.prom.ua/cabinet/purchases/state_purchase/view/44227755" ref="T39" r:id="rId36"/>
    <hyperlink display="https://my.zakupki.prom.ua/cabinet/purchases/state_purchase/view/44228127" ref="T40" r:id="rId37"/>
    <hyperlink display="https://my.zakupki.prom.ua/cabinet/purchases/state_purchase/view/44229087" ref="T41" r:id="rId38"/>
    <hyperlink display="https://my.zakupki.prom.ua/cabinet/purchases/state_purchase/view/44229515" ref="T42" r:id="rId39"/>
    <hyperlink display="https://my.zakupki.prom.ua/cabinet/purchases/state_purchase/view/44229898" ref="T43" r:id="rId40"/>
    <hyperlink display="https://my.zakupki.prom.ua/cabinet/purchases/state_purchase/view/44229994" ref="T44" r:id="rId41"/>
    <hyperlink display="https://my.zakupki.prom.ua/cabinet/purchases/state_purchase/view/44230196" ref="T45" r:id="rId42"/>
    <hyperlink display="https://my.zakupki.prom.ua/cabinet/purchases/state_purchase/view/44230279" ref="T46" r:id="rId43"/>
    <hyperlink display="https://my.zakupki.prom.ua/cabinet/purchases/state_purchase/view/44272638" ref="T47" r:id="rId44"/>
    <hyperlink display="https://my.zakupki.prom.ua/cabinet/purchases/state_purchase/view/44273152" ref="T48" r:id="rId45"/>
    <hyperlink display="https://my.zakupki.prom.ua/cabinet/purchases/state_purchase/view/44273369" ref="T49" r:id="rId46"/>
    <hyperlink display="https://my.zakupki.prom.ua/cabinet/purchases/state_purchase/view/44327733" ref="T50" r:id="rId47"/>
    <hyperlink display="https://my.zakupki.prom.ua/cabinet/purchases/state_purchase/view/44449919" ref="T51" r:id="rId48"/>
    <hyperlink display="https://my.zakupki.prom.ua/cabinet/purchases/state_purchase/view/44475405" ref="T52" r:id="rId49"/>
    <hyperlink display="https://my.zakupki.prom.ua/cabinet/purchases/state_purchase/view/44475575" ref="T53" r:id="rId50"/>
    <hyperlink display="https://my.zakupki.prom.ua/cabinet/purchases/state_purchase/view/44475867" ref="T54" r:id="rId51"/>
    <hyperlink display="https://my.zakupki.prom.ua/cabinet/purchases/state_purchase/view/44475963" ref="T55" r:id="rId52"/>
    <hyperlink display="https://my.zakupki.prom.ua/cabinet/purchases/state_purchase/view/44477381" ref="T56" r:id="rId53"/>
    <hyperlink display="https://my.zakupki.prom.ua/cabinet/purchases/state_purchase/view/44477635" ref="T57" r:id="rId54"/>
    <hyperlink display="https://my.zakupki.prom.ua/cabinet/purchases/state_purchase/view/44477737" ref="T58" r:id="rId55"/>
    <hyperlink display="https://my.zakupki.prom.ua/cabinet/purchases/state_purchase/view/44477901" ref="T59" r:id="rId56"/>
    <hyperlink display="https://my.zakupki.prom.ua/cabinet/purchases/state_purchase/view/44478223" ref="T60" r:id="rId57"/>
    <hyperlink display="https://my.zakupki.prom.ua/cabinet/purchases/state_purchase/view/44478397" ref="T61" r:id="rId58"/>
    <hyperlink display="https://my.zakupki.prom.ua/cabinet/purchases/state_purchase/view/44495059" ref="T62" r:id="rId59"/>
    <hyperlink display="https://my.zakupki.prom.ua/cabinet/purchases/state_purchase/view/44520897" ref="T63" r:id="rId60"/>
    <hyperlink display="https://my.zakupki.prom.ua/cabinet/purchases/state_purchase/view/45039258" ref="T64" r:id="rId61"/>
    <hyperlink display="https://my.zakupki.prom.ua/cabinet/purchases/state_purchase/view/45039881" ref="T65" r:id="rId62"/>
    <hyperlink display="https://my.zakupki.prom.ua/cabinet/purchases/state_purchase/view/45136208" ref="T66" r:id="rId63"/>
    <hyperlink display="https://my.zakupki.prom.ua/cabinet/purchases/state_purchase/view/45136483" ref="T67" r:id="rId64"/>
    <hyperlink display="https://my.zakupki.prom.ua/cabinet/purchases/state_purchase/view/45136604" ref="T68" r:id="rId65"/>
    <hyperlink display="https://my.zakupki.prom.ua/cabinet/purchases/state_purchase/view/45140114" ref="T69" r:id="rId66"/>
    <hyperlink display="https://my.zakupki.prom.ua/cabinet/purchases/state_purchase/view/45140654" ref="T70" r:id="rId67"/>
    <hyperlink display="https://my.zakupki.prom.ua/cabinet/purchases/state_purchase/view/45144469" ref="T71" r:id="rId68"/>
    <hyperlink display="https://my.zakupki.prom.ua/cabinet/purchases/state_purchase/view/45350254" ref="T72" r:id="rId69"/>
    <hyperlink display="https://my.zakupki.prom.ua/cabinet/purchases/state_purchase/view/45350458" ref="T73" r:id="rId70"/>
    <hyperlink display="https://my.zakupki.prom.ua/cabinet/purchases/state_purchase/view/45350806" ref="T74" r:id="rId71"/>
    <hyperlink display="https://my.zakupki.prom.ua/cabinet/purchases/state_purchase/view/45356938" ref="T75" r:id="rId72"/>
    <hyperlink display="https://my.zakupki.prom.ua/cabinet/purchases/state_purchase/view/45357114" ref="T76" r:id="rId73"/>
    <hyperlink display="https://my.zakupki.prom.ua/cabinet/purchases/state_purchase/view/45357657" ref="T77" r:id="rId74"/>
    <hyperlink display="https://my.zakupki.prom.ua/cabinet/purchases/state_purchase/view/45358537" ref="T78" r:id="rId75"/>
    <hyperlink display="https://my.zakupki.prom.ua/cabinet/purchases/state_purchase/view/45439490" ref="T79" r:id="rId76"/>
    <hyperlink display="https://my.zakupki.prom.ua/cabinet/purchases/state_purchase/view/45439914" ref="T80" r:id="rId77"/>
    <hyperlink display="https://my.zakupki.prom.ua/cabinet/purchases/state_purchase/view/45440598" ref="T81" r:id="rId78"/>
    <hyperlink display="https://my.zakupki.prom.ua/cabinet/purchases/state_purchase/view/45442679" ref="T82" r:id="rId79"/>
    <hyperlink display="https://my.zakupki.prom.ua/cabinet/purchases/state_purchase/view/45442900" ref="T83" r:id="rId80"/>
    <hyperlink display="https://my.zakupki.prom.ua/cabinet/purchases/state_purchase/view/45443288" ref="T84" r:id="rId81"/>
    <hyperlink display="https://my.zakupki.prom.ua/cabinet/purchases/state_purchase/view/45479436" ref="T85" r:id="rId82"/>
    <hyperlink display="https://my.zakupki.prom.ua/cabinet/purchases/state_purchase/view/45480236" ref="T86" r:id="rId83"/>
    <hyperlink display="https://my.zakupki.prom.ua/cabinet/purchases/state_purchase/view/45485739" ref="T87" r:id="rId84"/>
    <hyperlink display="https://my.zakupki.prom.ua/cabinet/purchases/state_purchase/view/45488535" ref="T88" r:id="rId85"/>
    <hyperlink display="https://my.zakupki.prom.ua/cabinet/purchases/state_purchase/view/45488895" ref="T89" r:id="rId86"/>
    <hyperlink display="https://my.zakupki.prom.ua/cabinet/purchases/state_purchase/view/45489083" ref="T90" r:id="rId87"/>
    <hyperlink display="https://my.zakupki.prom.ua/cabinet/purchases/state_purchase/view/45489517" ref="T91" r:id="rId88"/>
    <hyperlink display="https://my.zakupki.prom.ua/cabinet/purchases/state_purchase/view/45490110" ref="T92" r:id="rId89"/>
    <hyperlink display="https://my.zakupki.prom.ua/cabinet/purchases/state_purchase/view/45490342" ref="T93" r:id="rId90"/>
    <hyperlink display="https://my.zakupki.prom.ua/cabinet/purchases/state_purchase/view/45491300" ref="T94" r:id="rId91"/>
    <hyperlink display="https://my.zakupki.prom.ua/cabinet/purchases/state_purchase/view/45493072" ref="T95" r:id="rId92"/>
    <hyperlink display="https://my.zakupki.prom.ua/cabinet/purchases/state_purchase/view/45493318" ref="T96" r:id="rId93"/>
    <hyperlink display="https://my.zakupki.prom.ua/cabinet/purchases/state_purchase_lot/view/1017069" ref="T97" r:id="rId94"/>
  </hyperlinks>
  <pageMargins left="0.75" right="0.75" top="1" bottom="1" header="0.5" footer="0.5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size="2" baseType="variant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size="1" baseType="lpstr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Unknown</cp:lastModifiedBy>
  <dcterms:created xmlns:dcterms="http://purl.org/dc/terms/" xmlns:xsi="http://www.w3.org/2001/XMLSchema-instance" xsi:type="dcterms:W3CDTF">2023-10-09T12:47:32Z</dcterms:created>
  <dcterms:modified xmlns:dcterms="http://purl.org/dc/terms/" xmlns:xsi="http://www.w3.org/2001/XMLSchema-instance" xsi:type="dcterms:W3CDTF">2023-10-09T12:47:32Z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