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<sst xmlns="http://schemas.openxmlformats.org/spreadsheetml/2006/main" count="465" uniqueCount="240">
  <si>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</si>
  <si>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</si>
  <si>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</si>
  <si>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</si>
  <si>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</si>
  <si>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</si>
  <si>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</si>
  <si>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</si>
  <si>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</si>
  <si>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</si>
  <si>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</si>
  <si>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</si>
  <si>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</si>
  <si>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</si>
  <si>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</si>
  <si>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</si>
  <si>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</si>
  <si>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</si>
  <si>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</si>
  <si>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</si>
  <si>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</si>
  <si>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</si>
  <si>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</si>
  <si>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</si>
  <si>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</si>
  <si>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</si>
  <si>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</si>
  <si>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</si>
  <si>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</si>
  <si>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</si>
  <si>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</si>
  <si>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UA-2023-01-16-007769-a</t>
  </si>
  <si>
    <t>Електрична енергія для потреб гуртожитків з розподілом</t>
  </si>
  <si>
    <t>09310000-5 - Електрична енергія</t>
  </si>
  <si>
    <t>Закупівля без використання електронної системи</t>
  </si>
  <si>
    <t>ТОВАРИСТВО З ОБМЕЖЕНОЮ ВІДПОВІДАЛЬНІСТЮ "ЕНЕРА СУМИ"</t>
  </si>
  <si>
    <t>41884537</t>
  </si>
  <si>
    <t>завершено</t>
  </si>
  <si>
    <t>5/1</t>
  </si>
  <si>
    <t>UAH</t>
  </si>
  <si>
    <t>активний</t>
  </si>
  <si>
    <t>UA-2023-01-23-002930-a</t>
  </si>
  <si>
    <t>Теплова енергія та послуга з постачання гарячої води</t>
  </si>
  <si>
    <t>09320000-8 - Пара, гаряча вода та пов’язана продукція; 09320000-8 - Пара, гаряча вода та пов’язана продукція</t>
  </si>
  <si>
    <t>ТОВАРИСТВО З ОБМЕЖЕНОЮ ВІДПОВІДАЛЬНІСТЮ "СУМИТЕПЛОЕНЕРГО"</t>
  </si>
  <si>
    <t>33698892</t>
  </si>
  <si>
    <t>1694-Т</t>
  </si>
  <si>
    <t>UA-2023-01-24-004743-a</t>
  </si>
  <si>
    <t>Послуги з поточного ремонту і технічного обслуговування персональних комп`ютерів</t>
  </si>
  <si>
    <t>50320000-4 - Послуги з ремонту і технічного обслуговування персональних комп’ютерів</t>
  </si>
  <si>
    <t>ФОП МАЗНОЙ ОЛЕКСАНДР МИКОЛАЙОВИЧ</t>
  </si>
  <si>
    <t>2356003790</t>
  </si>
  <si>
    <t>№ 02/23СП</t>
  </si>
  <si>
    <t>UA-2023-01-24-004927-a</t>
  </si>
  <si>
    <t>Технічне обслуговування і поточний ремонт офісної техніки</t>
  </si>
  <si>
    <t>50310000-1 - Технічне обслуговування і ремонт офісної техніки</t>
  </si>
  <si>
    <t>НАУКОВО-ВИРОБНИЧЕ КОМЕРЦІЙНЕ ПРИВАТНЕ ПІДПРИЄМСТВО "СПЕКТР-АС"</t>
  </si>
  <si>
    <t>22590485</t>
  </si>
  <si>
    <t>№ 01/23СП</t>
  </si>
  <si>
    <t>UA-2023-01-24-005139-a</t>
  </si>
  <si>
    <t>Послуги провайдерів (Електронні комунікаційні послуги Бізнес-мережі)</t>
  </si>
  <si>
    <t>72410000-7 - Послуги провайдерів</t>
  </si>
  <si>
    <t>АКЦІОНЕРНЕ ТОВАРИСТВО "УКРТЕЛЕКОМ"</t>
  </si>
  <si>
    <t>21560766</t>
  </si>
  <si>
    <t>№ 598302/12-1278</t>
  </si>
  <si>
    <t>UA-2023-01-24-005583-a</t>
  </si>
  <si>
    <t xml:space="preserve">Послуги з передавання даних і повідомлень (електронні комунікаційні послуги), а також послуги, пов'язані технологічно з телекомунікаційними послугами
</t>
  </si>
  <si>
    <t>64210000-1 - Послуги телефонного зв’язку та передачі даних</t>
  </si>
  <si>
    <t>598302/12-1279</t>
  </si>
  <si>
    <t>UA-2023-01-24-008571-a</t>
  </si>
  <si>
    <t>Послуги з розподілу електричної енергії та супутні послуги (послуги із забезпечення перетікань реактивної електричної енергії)</t>
  </si>
  <si>
    <t>65310000-9 - Розподіл електричної енергії</t>
  </si>
  <si>
    <t>АКЦІОНЕРНЕ ТОВАРИСТВО "СУМИОБЛЕНЕРГО"</t>
  </si>
  <si>
    <t>23293513</t>
  </si>
  <si>
    <t>5</t>
  </si>
  <si>
    <t>UA-2023-01-30-002928-a</t>
  </si>
  <si>
    <t xml:space="preserve">Послуги з централізованого водопостачання </t>
  </si>
  <si>
    <t>65110000-7 - Розподіл води</t>
  </si>
  <si>
    <t>КОМУНАЛЬНЕ ПІДПРИЄМСТВО "МІСЬКВОДОКАНАЛ" СУМСЬКОЇ МІСЬКОЇ РАДИ</t>
  </si>
  <si>
    <t>03352455</t>
  </si>
  <si>
    <t>215</t>
  </si>
  <si>
    <t>UA-2023-01-30-003226-a</t>
  </si>
  <si>
    <t xml:space="preserve">Послуги з централізованого водовідведення </t>
  </si>
  <si>
    <t>90430000-0 - Послуги з відведення стічних вод</t>
  </si>
  <si>
    <t>UA-2023-01-30-008795-a</t>
  </si>
  <si>
    <t>90215</t>
  </si>
  <si>
    <t>UA-2023-01-30-008894-a</t>
  </si>
  <si>
    <t>UA-2023-01-31-001402-a</t>
  </si>
  <si>
    <t xml:space="preserve">Доступ до мережі Інтернет </t>
  </si>
  <si>
    <t>ФІЗИЧНА ОСОБА- ПІДПРИЄМЕЦЬ ПАДЮКОВ ВОЛОДИМИР БОРИСОВИЧ</t>
  </si>
  <si>
    <t>2330711158</t>
  </si>
  <si>
    <t>230113--08</t>
  </si>
  <si>
    <t>UA-2023-01-31-001594-a</t>
  </si>
  <si>
    <t>Спостереження за станом та технічне обслуговування сигналізації</t>
  </si>
  <si>
    <t>79710000-4 - Охоронні послуги</t>
  </si>
  <si>
    <t>УПРАВЛІННЯ ПОЛІЦІЇ ОХОРОНИ В СУМСЬКІЙ ОБЛАСТІ</t>
  </si>
  <si>
    <t>40108871</t>
  </si>
  <si>
    <t xml:space="preserve"> № п17-000143-23-53</t>
  </si>
  <si>
    <t>UA-2023-01-31-001701-a</t>
  </si>
  <si>
    <t>Генератор бензиновий</t>
  </si>
  <si>
    <t>31120000-3 - Генератори</t>
  </si>
  <si>
    <t>ФОП ПРИХОЖАЙ НАТАЛІЯ ВОЛОДИМИРІВНА</t>
  </si>
  <si>
    <t>2809507480</t>
  </si>
  <si>
    <t>001 ДПУ</t>
  </si>
  <si>
    <t>UA-2023-02-03-001349-a</t>
  </si>
  <si>
    <t xml:space="preserve">Послуги з вимірювань електорообладнання </t>
  </si>
  <si>
    <t>71630000-3 - Послуги з технічного огляду та випробовувань</t>
  </si>
  <si>
    <t>ФОП ГОЛОХВОСТ ЄВГЕН ОЛЕКСАНДРОВИЧ</t>
  </si>
  <si>
    <t>1944318915</t>
  </si>
  <si>
    <t>№ 85</t>
  </si>
  <si>
    <t>UA-2023-02-03-001709-a</t>
  </si>
  <si>
    <t>Послуги з випробування захисних засобів та електроінструменту</t>
  </si>
  <si>
    <t>№ 86</t>
  </si>
  <si>
    <t>UA-2023-02-06-009641-a</t>
  </si>
  <si>
    <t>Лампа</t>
  </si>
  <si>
    <t>31510000-4 - Електричні лампи розжарення</t>
  </si>
  <si>
    <t>ТОВАРИСТВО З ОБМЕЖЕНОЮ ВІДПОВІДАЛЬНІСТЮ "ТВК СУМИЕЛЕКТРОСНАБ"</t>
  </si>
  <si>
    <t>38522716</t>
  </si>
  <si>
    <t>№002ДПУ</t>
  </si>
  <si>
    <t>UA-2023-02-06-009797-a</t>
  </si>
  <si>
    <t>Світильник</t>
  </si>
  <si>
    <t>31520000-7 - Світильники та освітлювальна арматура</t>
  </si>
  <si>
    <t>№ 002ДПУ</t>
  </si>
  <si>
    <t>UA-2023-02-08-002149-a</t>
  </si>
  <si>
    <t>Навчання спеціалістів з питань здійснення публічних закупівель за темою: "Закупівлі робіт та послуг з поточного ремонту" з урахуванням постанови щодо Особливостей Кабміну від 12.10.2022 № 1178</t>
  </si>
  <si>
    <t>80520000-5 - Навчальні засоби</t>
  </si>
  <si>
    <t>ТОВАРИСТВО З ОБМЕЖЕНОЮ ВІДПОВІДАЛЬНІСТЮ "НАВЧАЛЬНО-КОНСАЛТИНГОВИЙ ЦЕНТР "ЗАКУПІВЛІ"</t>
  </si>
  <si>
    <t>39315753</t>
  </si>
  <si>
    <t>№ 35/М</t>
  </si>
  <si>
    <t>UA-2023-02-14-004264-a</t>
  </si>
  <si>
    <t>Функціональне навчання працівників Замовника з питань цивільного захисту</t>
  </si>
  <si>
    <t>80510000-2 - Послуги з професійної підготовки спеціалістів</t>
  </si>
  <si>
    <t>НАВЧАЛЬНО-МЕТОДИЧНИЙ ЦЕНТР ЦИВІЛЬНОГО ЗАХИСТУ ТА БЕЗПЕКИ ЖИТТЄДІЯЛЬНОСТІ СУМСЬКОЇ ОБЛАСТІ</t>
  </si>
  <si>
    <t>26270375</t>
  </si>
  <si>
    <t xml:space="preserve"> 22-ФН</t>
  </si>
  <si>
    <t>UA-2023-02-14-004550-a</t>
  </si>
  <si>
    <t>Періодичні видання є Система Експертус Кадри VIP (спецвипуск до видання Експертус)</t>
  </si>
  <si>
    <t>22210000-5 - Газети</t>
  </si>
  <si>
    <t>ТОВАРИСТВО З ОБМЕЖЕНОЮ ВІДПОВІДАЛЬНІСТЮ «ЕКСПЕРТУС ТЕК»</t>
  </si>
  <si>
    <t>44725954</t>
  </si>
  <si>
    <t>№ СП004481</t>
  </si>
  <si>
    <t>UA-2023-02-22-005398-a</t>
  </si>
  <si>
    <t>Послуги у сфері інформатизації щодо комп'ютерної програми «M.E.Doc»</t>
  </si>
  <si>
    <t>72260000-5 - Послуги, пов’язані з програмним забезпеченням</t>
  </si>
  <si>
    <t>ФОП ВЛАСЕНКО АНДРІЙ ГРИГОРОВИЧ</t>
  </si>
  <si>
    <t>3057907336</t>
  </si>
  <si>
    <t>02125510/23/1</t>
  </si>
  <si>
    <t>UA-2023-02-28-004111-a</t>
  </si>
  <si>
    <t>Видавничі послуги з публікації «Звіту ректора Сумського державного педагогічного університету імені А.С.Макаренка, доктора педагогічних наук, професора Юрія Лянного за 2022 рік»</t>
  </si>
  <si>
    <t>79970000-4 - Видавничі послуги</t>
  </si>
  <si>
    <t>ФОП ЦЬОМА СЕРГІЙ ПЕТРОВИЧ</t>
  </si>
  <si>
    <t>3055312818</t>
  </si>
  <si>
    <t>№ 2</t>
  </si>
  <si>
    <t>UA-2023-02-28-004424-a</t>
  </si>
  <si>
    <t>Навчання працівників Замовника згідно тематичного плану в узгоджені строки та перевірку знань з питань пожежної безпеки: Навчання з питань пожежної безпеки посадових осіб підприємств, установ та організацій за програмою 18 годин відповідно до вимог ст.20 (пункт1, підпункт8) Кодексу цивільного захисту України та пункту 16 Постанови Кабінету Міністрів України №444 від 26.06.2013р.</t>
  </si>
  <si>
    <t>№45-ПБ</t>
  </si>
  <si>
    <t>UA-2023-03-03-002740-a</t>
  </si>
  <si>
    <t>Послуги з постачання програмної продукції засобами мережі Інтернет, а саме: доступ до WEB-сервера і бази даних комп’ютерної програми «Інформаційно-аналітична система управління ресурсами (далі – ІАСУ-Р), її використання, оновлення і технічну підтримку (далі-Послуги), а замовник зобов`язується прийняти Послуги належної якості та оплатити їх в строки, розмірах та порядку, що встановлені Договором.</t>
  </si>
  <si>
    <t>ВИЩИЙ НАВЧАЛЬНИЙ ЗАКЛАД УКООПСПІЛКИ "ПОЛТАВСЬКИЙ УНІВЕРСИТЕТ ЕКОНОМІКИ І ТОРГІВЛІ"</t>
  </si>
  <si>
    <t>01597997</t>
  </si>
  <si>
    <t>№ 2023-236/06485</t>
  </si>
  <si>
    <t>UA-2023-03-17-002231-a</t>
  </si>
  <si>
    <t>Послуги з підтримання доступу Замовника, його відокремленого структурного підрозділу до ЄДЕБО з метою своєчасного внесення повних та достовірних відомостей і даних щодо Замовника - суб’єкта освітньої діяльності (надавача освітніх послуг) і його здобувачів освітніх послуг, оброблення та постійного підтримання зазначеної інформації в актуальному стані у встановленому порядку, а також послуги із забезпечення постійного відображення в Реєстрі суб’єктів освітньої діяльності ЄДЕБО інформації про Замовника, його відокремлений структурний підрозділ</t>
  </si>
  <si>
    <t>72320000-4 - Послуги, пов’язані з базами даних</t>
  </si>
  <si>
    <t>ДЕРЖАВНЕ ПІДПРИЄМСТВО "ІНФОРЕСУРС"</t>
  </si>
  <si>
    <t>37533381</t>
  </si>
  <si>
    <t>№ 33</t>
  </si>
  <si>
    <t>UA-2023-03-17-002601-a</t>
  </si>
  <si>
    <t>Покриття для підлоги</t>
  </si>
  <si>
    <t>44110000-4 - Конструкційні матеріали</t>
  </si>
  <si>
    <t>№ 003 ДПУ</t>
  </si>
  <si>
    <t>UA-2023-03-17-002916-a</t>
  </si>
  <si>
    <t>Швидкозшивачі та супутнє приладдя код за ЄЗС ДК 021:2015 - 22850000-3 (папки, стікери)</t>
  </si>
  <si>
    <t>22850000-3 - Швидкозшивачі та супутнє приладдя; 22850000-3 - Швидкозшивачі та супутнє приладдя</t>
  </si>
  <si>
    <t>ТОВАРИСТВО З ОБМЕЖЕНОЮ ВІДПОВІДАЛЬНІСТЮ "ДІДЖІ СОЛЮШНС"</t>
  </si>
  <si>
    <t>40593519</t>
  </si>
  <si>
    <t>№2323</t>
  </si>
  <si>
    <t>UA-2023-03-17-003135-a</t>
  </si>
  <si>
    <t>Навчання та перевірка знань правил безпечної експлуатації електроустановок споживачів</t>
  </si>
  <si>
    <t>ТОВАРИСТВО З ОБМЕЖЕНОЮ ВІДПОВІДАЛЬНІСТЮ "НАВЧАЛЬНО - ВИРОБНИЧИЙ ЦЕНТР "ПЛАНЕТА ЗНАНЬ"</t>
  </si>
  <si>
    <t>38868227</t>
  </si>
  <si>
    <t xml:space="preserve">№3 </t>
  </si>
  <si>
    <t>UA-2023-03-17-003313-a</t>
  </si>
  <si>
    <t xml:space="preserve">Роботи з обслуговування електронного лічильника електроенергії. Ремонтно-будівельні роботи. Послуги по доставці виконавців робіт
</t>
  </si>
  <si>
    <t>50410000-2 - Послуги з ремонту і технічного обслуговування вимірювальних, випробувальних і контрольних приладів</t>
  </si>
  <si>
    <t>ФІЛІЯ "СУМСЬКИЙ МІСЬКИЙ РАЙОН ЕЛЕКТРИЧНИХ МЕРЕЖ" АКЦІОНЕРНОГО ТОВАРИСТВА "СУМИОБЛЕНЕРГО"</t>
  </si>
  <si>
    <t>23822696</t>
  </si>
  <si>
    <t xml:space="preserve">№ 300240064 </t>
  </si>
  <si>
    <t>UA-2023-03-20-003699-a</t>
  </si>
  <si>
    <t>Профорієнтаційна листівка, А4</t>
  </si>
  <si>
    <t>22150000-6 - Брошури</t>
  </si>
  <si>
    <t>ФОП Цьома Сергій Петрович</t>
  </si>
  <si>
    <t>№ 4</t>
  </si>
  <si>
    <t>UA-2023-03-20-004018-a</t>
  </si>
  <si>
    <t>Чоловічий сценічний костюм без підкладки (сорочка фольклорна, штани-шаровари, пояс) - 10 шт; сорочка жіноча (блуза фольклорна) - 20 шт</t>
  </si>
  <si>
    <t>18410000-6 - Спеціальний одяг; 18410000-6 - Спеціальний одяг</t>
  </si>
  <si>
    <t>ДЕРЖАВНИЙ ПРОФЕСІЙНО-ТЕХНІЧНИЙ НАВЧАЛЬНИЙ ЗАКЛАД "СУМСЬКИЙ ЦЕНТР ПРОФЕСІЙНО-ТЕХНІЧНОЇ ОСВІТИ З ДИЗАЙНУ ТА СФЕРИ ПОСЛУГ"</t>
  </si>
  <si>
    <t>03063107</t>
  </si>
  <si>
    <t>№ 3</t>
  </si>
  <si>
    <t>закритий</t>
  </si>
  <si>
    <t>UA-2023-03-20-004638-a</t>
  </si>
  <si>
    <t>Організація та проведення функціонального навчання працівників Замовника з питань цивільного захисту ДК 021:2015-8051000-2  "Послуги з професійної підготовки спеціалістів"</t>
  </si>
  <si>
    <t>83-ФН</t>
  </si>
  <si>
    <t>UA-2023-03-20-004777-a</t>
  </si>
  <si>
    <t>Послуги з друку книги «Звіт ректора Сумського державного педагогічного університету імені А.С.Макаренка, доктора педагогічних наук, професора Юрія Лянного за 2022 рік»</t>
  </si>
  <si>
    <t>79810000-5 - Друкарські послуги</t>
  </si>
  <si>
    <t>UA-2023-03-28-002134-a</t>
  </si>
  <si>
    <t>Інформаційні послуги з питань публічних закупівель</t>
  </si>
  <si>
    <t>79140000-7 - Послуги з юридичної консультації та правового інформування</t>
  </si>
  <si>
    <t>№98/М</t>
  </si>
  <si>
    <t>UA-2023-02-02-004478-a</t>
  </si>
  <si>
    <t>Бланк додатку до диплома європейського зразка, диплом бакалавра, диплом магістра</t>
  </si>
  <si>
    <t>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</t>
  </si>
  <si>
    <t>Відкриті торги з особливостями</t>
  </si>
  <si>
    <t>Товариство з обмеженою відповідальністю "ДІДЖІ СОЛЮШНС"</t>
  </si>
  <si>
    <t>завершений</t>
  </si>
  <si>
    <t>2306</t>
  </si>
  <si>
    <t>40593519,Товариство з обмеженою відповідальністю "ДІДЖІ СОЛЮШНС",Україна</t>
  </si>
  <si>
    <t>UA-2023-01-26-014359-a</t>
  </si>
  <si>
    <t>студентські квитки державного зразка</t>
  </si>
  <si>
    <t>22459000-2 - Квитки</t>
  </si>
  <si>
    <t>Приватне акціонерне товариство "Науково-дослідний інститут прикладних інформаційних технологій"</t>
  </si>
  <si>
    <t>30674051</t>
  </si>
  <si>
    <t>34</t>
  </si>
  <si>
    <t>30674051,Приватне акціонерне товариство "Науково-дослідний інститут прикладних інформаційних технологій",Україна</t>
  </si>
  <si>
    <t>UA-2023-01-20-009538-a</t>
  </si>
  <si>
    <t>Бензин А-95</t>
  </si>
  <si>
    <t>09130000-9 - Нафта і дистиляти</t>
  </si>
  <si>
    <t>Товариство з обмеженою відповідальністю "Вест Кард"</t>
  </si>
  <si>
    <t>43603592</t>
  </si>
  <si>
    <t>040416-07022023-ШК12467</t>
  </si>
  <si>
    <t>43603592,Товариство з обмеженою відповідальністю "Вест Кард",Україна</t>
  </si>
  <si>
    <t>UA-2023-01-10-000318-a</t>
  </si>
  <si>
    <t>Послуги з поводження з побутовими відходами для бюджетних установ, для потреб населення</t>
  </si>
  <si>
    <t>90513000-6 - Послуги з поводження із безпечними сміттям і відходами та їх утилізація/видалення; 90513000-6 - Послуги з поводження із безпечними сміттям і відходами та їх утилізація/видалення</t>
  </si>
  <si>
    <t>ТОВ "А-МУССОН"</t>
  </si>
  <si>
    <t>35068151</t>
  </si>
  <si>
    <t>№ ЮО-В 2/17</t>
  </si>
  <si>
    <t>35068151,ТОВ "А-МУССОН",Україна</t>
  </si>
  <si>
    <t>Звіт створено 6 липня в 09:44 з використанням http://zakupki.prom.ua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</si>
</sst>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.mm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1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5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1" fillId="0" borderId="0" xfId="0" applyFont="1" applyFill="1" applyBorder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4"/>
  <sheetViews>
    <sheetView tabSelected="1" workbookViewId="0" topLeftCell="A1">
      <pane ySplit="4" topLeftCell="A5" activePane="bottomLeft" state="frozen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2" t="s">
        <v>0</v>
      </c>
    </row>
    <row r="2" ht="12.75">
      <c r="A2" s="3">
        <f>HYPERLINK("mailto:report.zakupki@prom.ua","report.zakupki@prom.ua")</f>
      </c>
    </row>
    <row r="3" ht="12.75"/>
    <row r="4" spans="1:30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</row>
    <row r="5" spans="1:30" ht="12.75">
      <c r="A5" s="5">
        <v>1</v>
      </c>
      <c r="B5" s="2" t="s">
        <v>31</v>
      </c>
      <c r="C5" s="6" t="s">
        <v>32</v>
      </c>
      <c r="D5" s="2" t="s">
        <v>33</v>
      </c>
      <c r="E5" s="2" t="s">
        <v>34</v>
      </c>
      <c r="F5" s="7">
        <v>44942</v>
      </c>
      <c r="G5" s="2"/>
      <c r="H5" s="7">
        <v>44942</v>
      </c>
      <c r="I5" s="5">
        <v>1</v>
      </c>
      <c r="J5" s="8">
        <v>970635</v>
      </c>
      <c r="K5" s="8">
        <v>1630666.8</v>
      </c>
      <c r="L5" s="8">
        <v>1.68</v>
      </c>
      <c r="M5" s="8">
        <v>1630666.8</v>
      </c>
      <c r="N5" s="8">
        <v>1.68</v>
      </c>
      <c r="O5" s="9" t="s">
        <v>35</v>
      </c>
      <c r="P5" s="8">
        <v>0</v>
      </c>
      <c r="Q5" s="8">
        <v>0</v>
      </c>
      <c r="R5" s="2" t="s">
        <v>35</v>
      </c>
      <c r="S5" s="2" t="s">
        <v>36</v>
      </c>
      <c r="T5" s="10">
        <f>HYPERLINK("https://my.zakupki.prom.ua/cabinet/purchases/state_purchase/view/40074798")</f>
      </c>
      <c r="U5" s="2" t="s">
        <v>37</v>
      </c>
      <c r="V5" s="5">
        <v>0</v>
      </c>
      <c r="W5" s="2"/>
      <c r="X5" s="2" t="s">
        <v>38</v>
      </c>
      <c r="Y5" s="8">
        <v>1630666.8</v>
      </c>
      <c r="Z5" s="2" t="s">
        <v>39</v>
      </c>
      <c r="AA5" s="2" t="s">
        <v>40</v>
      </c>
      <c r="AB5" s="2"/>
      <c r="AC5" s="2"/>
      <c r="AD5" s="2"/>
    </row>
    <row r="6" spans="1:30" ht="12.75">
      <c r="A6" s="5">
        <v>2</v>
      </c>
      <c r="B6" s="2" t="s">
        <v>41</v>
      </c>
      <c r="C6" s="6" t="s">
        <v>42</v>
      </c>
      <c r="D6" s="2" t="s">
        <v>43</v>
      </c>
      <c r="E6" s="2" t="s">
        <v>34</v>
      </c>
      <c r="F6" s="7">
        <v>44949</v>
      </c>
      <c r="G6" s="2"/>
      <c r="H6" s="7">
        <v>44949</v>
      </c>
      <c r="I6" s="5">
        <v>1</v>
      </c>
      <c r="J6" s="8">
        <v>3014.4</v>
      </c>
      <c r="K6" s="8">
        <v>6670299.42</v>
      </c>
      <c r="L6" s="8">
        <v>2212.8116441082802</v>
      </c>
      <c r="M6" s="8">
        <v>6670299.42</v>
      </c>
      <c r="N6" s="8">
        <v>2212.8116441082802</v>
      </c>
      <c r="O6" s="9" t="s">
        <v>44</v>
      </c>
      <c r="P6" s="8">
        <v>0</v>
      </c>
      <c r="Q6" s="8">
        <v>0</v>
      </c>
      <c r="R6" s="2" t="s">
        <v>44</v>
      </c>
      <c r="S6" s="2" t="s">
        <v>45</v>
      </c>
      <c r="T6" s="10">
        <f>HYPERLINK("https://my.zakupki.prom.ua/cabinet/purchases/state_purchase/view/40241468")</f>
      </c>
      <c r="U6" s="2" t="s">
        <v>37</v>
      </c>
      <c r="V6" s="5">
        <v>0</v>
      </c>
      <c r="W6" s="2"/>
      <c r="X6" s="2" t="s">
        <v>46</v>
      </c>
      <c r="Y6" s="8">
        <v>6670299.42</v>
      </c>
      <c r="Z6" s="2" t="s">
        <v>39</v>
      </c>
      <c r="AA6" s="2" t="s">
        <v>40</v>
      </c>
      <c r="AB6" s="2"/>
      <c r="AC6" s="2"/>
      <c r="AD6" s="2"/>
    </row>
    <row r="7" spans="1:30" ht="12.75">
      <c r="A7" s="5">
        <v>3</v>
      </c>
      <c r="B7" s="2" t="s">
        <v>47</v>
      </c>
      <c r="C7" s="6" t="s">
        <v>48</v>
      </c>
      <c r="D7" s="2" t="s">
        <v>49</v>
      </c>
      <c r="E7" s="2" t="s">
        <v>34</v>
      </c>
      <c r="F7" s="7">
        <v>44950</v>
      </c>
      <c r="G7" s="2"/>
      <c r="H7" s="7">
        <v>44950</v>
      </c>
      <c r="I7" s="5">
        <v>1</v>
      </c>
      <c r="J7" s="8">
        <v>1</v>
      </c>
      <c r="K7" s="8">
        <v>20000</v>
      </c>
      <c r="L7" s="8">
        <v>20000</v>
      </c>
      <c r="M7" s="8">
        <v>20000</v>
      </c>
      <c r="N7" s="8">
        <v>20000</v>
      </c>
      <c r="O7" s="9" t="s">
        <v>50</v>
      </c>
      <c r="P7" s="8">
        <v>0</v>
      </c>
      <c r="Q7" s="8">
        <v>0</v>
      </c>
      <c r="R7" s="2" t="s">
        <v>50</v>
      </c>
      <c r="S7" s="2" t="s">
        <v>51</v>
      </c>
      <c r="T7" s="10">
        <f>HYPERLINK("https://my.zakupki.prom.ua/cabinet/purchases/state_purchase/view/40279762")</f>
      </c>
      <c r="U7" s="2" t="s">
        <v>37</v>
      </c>
      <c r="V7" s="5">
        <v>0</v>
      </c>
      <c r="W7" s="2"/>
      <c r="X7" s="2" t="s">
        <v>52</v>
      </c>
      <c r="Y7" s="8">
        <v>20000</v>
      </c>
      <c r="Z7" s="2" t="s">
        <v>39</v>
      </c>
      <c r="AA7" s="2" t="s">
        <v>40</v>
      </c>
      <c r="AB7" s="2"/>
      <c r="AC7" s="2"/>
      <c r="AD7" s="2"/>
    </row>
    <row r="8" spans="1:30" ht="12.75">
      <c r="A8" s="5">
        <v>4</v>
      </c>
      <c r="B8" s="2" t="s">
        <v>53</v>
      </c>
      <c r="C8" s="6" t="s">
        <v>54</v>
      </c>
      <c r="D8" s="2" t="s">
        <v>55</v>
      </c>
      <c r="E8" s="2" t="s">
        <v>34</v>
      </c>
      <c r="F8" s="7">
        <v>44950</v>
      </c>
      <c r="G8" s="2"/>
      <c r="H8" s="7">
        <v>44950</v>
      </c>
      <c r="I8" s="5">
        <v>1</v>
      </c>
      <c r="J8" s="8">
        <v>1</v>
      </c>
      <c r="K8" s="8">
        <v>80000</v>
      </c>
      <c r="L8" s="8">
        <v>80000</v>
      </c>
      <c r="M8" s="8">
        <v>80000</v>
      </c>
      <c r="N8" s="8">
        <v>80000</v>
      </c>
      <c r="O8" s="9" t="s">
        <v>56</v>
      </c>
      <c r="P8" s="8">
        <v>0</v>
      </c>
      <c r="Q8" s="8">
        <v>0</v>
      </c>
      <c r="R8" s="2" t="s">
        <v>56</v>
      </c>
      <c r="S8" s="2" t="s">
        <v>57</v>
      </c>
      <c r="T8" s="10">
        <f>HYPERLINK("https://my.zakupki.prom.ua/cabinet/purchases/state_purchase/view/40280267")</f>
      </c>
      <c r="U8" s="2" t="s">
        <v>37</v>
      </c>
      <c r="V8" s="5">
        <v>0</v>
      </c>
      <c r="W8" s="2"/>
      <c r="X8" s="2" t="s">
        <v>58</v>
      </c>
      <c r="Y8" s="8">
        <v>80000</v>
      </c>
      <c r="Z8" s="2" t="s">
        <v>39</v>
      </c>
      <c r="AA8" s="2" t="s">
        <v>40</v>
      </c>
      <c r="AB8" s="2"/>
      <c r="AC8" s="2"/>
      <c r="AD8" s="2"/>
    </row>
    <row r="9" spans="1:30" ht="12.75">
      <c r="A9" s="5">
        <v>5</v>
      </c>
      <c r="B9" s="2" t="s">
        <v>59</v>
      </c>
      <c r="C9" s="6" t="s">
        <v>60</v>
      </c>
      <c r="D9" s="2" t="s">
        <v>61</v>
      </c>
      <c r="E9" s="2" t="s">
        <v>34</v>
      </c>
      <c r="F9" s="7">
        <v>44950</v>
      </c>
      <c r="G9" s="2"/>
      <c r="H9" s="7">
        <v>44950</v>
      </c>
      <c r="I9" s="5">
        <v>1</v>
      </c>
      <c r="J9" s="8">
        <v>1</v>
      </c>
      <c r="K9" s="8">
        <v>70800</v>
      </c>
      <c r="L9" s="8">
        <v>70800</v>
      </c>
      <c r="M9" s="8">
        <v>70800</v>
      </c>
      <c r="N9" s="8">
        <v>70800</v>
      </c>
      <c r="O9" s="9" t="s">
        <v>62</v>
      </c>
      <c r="P9" s="8">
        <v>0</v>
      </c>
      <c r="Q9" s="8">
        <v>0</v>
      </c>
      <c r="R9" s="2" t="s">
        <v>62</v>
      </c>
      <c r="S9" s="2" t="s">
        <v>63</v>
      </c>
      <c r="T9" s="10">
        <f>HYPERLINK("https://my.zakupki.prom.ua/cabinet/purchases/state_purchase/view/40280588")</f>
      </c>
      <c r="U9" s="2" t="s">
        <v>37</v>
      </c>
      <c r="V9" s="5">
        <v>0</v>
      </c>
      <c r="W9" s="2"/>
      <c r="X9" s="2" t="s">
        <v>64</v>
      </c>
      <c r="Y9" s="8">
        <v>70800</v>
      </c>
      <c r="Z9" s="2" t="s">
        <v>39</v>
      </c>
      <c r="AA9" s="2" t="s">
        <v>40</v>
      </c>
      <c r="AB9" s="2"/>
      <c r="AC9" s="2"/>
      <c r="AD9" s="2"/>
    </row>
    <row r="10" spans="1:30" ht="12.75">
      <c r="A10" s="5">
        <v>6</v>
      </c>
      <c r="B10" s="2" t="s">
        <v>65</v>
      </c>
      <c r="C10" s="6" t="s">
        <v>66</v>
      </c>
      <c r="D10" s="2" t="s">
        <v>67</v>
      </c>
      <c r="E10" s="2" t="s">
        <v>34</v>
      </c>
      <c r="F10" s="7">
        <v>44950</v>
      </c>
      <c r="G10" s="2"/>
      <c r="H10" s="7">
        <v>44950</v>
      </c>
      <c r="I10" s="5">
        <v>1</v>
      </c>
      <c r="J10" s="8">
        <v>1</v>
      </c>
      <c r="K10" s="8">
        <v>6600</v>
      </c>
      <c r="L10" s="8">
        <v>6600</v>
      </c>
      <c r="M10" s="8">
        <v>6600</v>
      </c>
      <c r="N10" s="8">
        <v>6600</v>
      </c>
      <c r="O10" s="9" t="s">
        <v>62</v>
      </c>
      <c r="P10" s="8">
        <v>0</v>
      </c>
      <c r="Q10" s="8">
        <v>0</v>
      </c>
      <c r="R10" s="2" t="s">
        <v>62</v>
      </c>
      <c r="S10" s="2" t="s">
        <v>63</v>
      </c>
      <c r="T10" s="10">
        <f>HYPERLINK("https://my.zakupki.prom.ua/cabinet/purchases/state_purchase/view/40281444")</f>
      </c>
      <c r="U10" s="2" t="s">
        <v>37</v>
      </c>
      <c r="V10" s="5">
        <v>0</v>
      </c>
      <c r="W10" s="2"/>
      <c r="X10" s="2" t="s">
        <v>68</v>
      </c>
      <c r="Y10" s="8">
        <v>6600</v>
      </c>
      <c r="Z10" s="2" t="s">
        <v>39</v>
      </c>
      <c r="AA10" s="2" t="s">
        <v>40</v>
      </c>
      <c r="AB10" s="2"/>
      <c r="AC10" s="2"/>
      <c r="AD10" s="2"/>
    </row>
    <row r="11" spans="1:30" ht="12.75">
      <c r="A11" s="5">
        <v>7</v>
      </c>
      <c r="B11" s="2" t="s">
        <v>69</v>
      </c>
      <c r="C11" s="6" t="s">
        <v>70</v>
      </c>
      <c r="D11" s="2" t="s">
        <v>71</v>
      </c>
      <c r="E11" s="2" t="s">
        <v>34</v>
      </c>
      <c r="F11" s="7">
        <v>44950</v>
      </c>
      <c r="G11" s="2"/>
      <c r="H11" s="7">
        <v>44950</v>
      </c>
      <c r="I11" s="5">
        <v>1</v>
      </c>
      <c r="J11" s="8">
        <v>2</v>
      </c>
      <c r="K11" s="8">
        <v>926502.78</v>
      </c>
      <c r="L11" s="8">
        <v>463251.39</v>
      </c>
      <c r="M11" s="8">
        <v>926502.78</v>
      </c>
      <c r="N11" s="8">
        <v>463251.39</v>
      </c>
      <c r="O11" s="9" t="s">
        <v>72</v>
      </c>
      <c r="P11" s="8">
        <v>0</v>
      </c>
      <c r="Q11" s="8">
        <v>0</v>
      </c>
      <c r="R11" s="2" t="s">
        <v>72</v>
      </c>
      <c r="S11" s="2" t="s">
        <v>73</v>
      </c>
      <c r="T11" s="10">
        <f>HYPERLINK("https://my.zakupki.prom.ua/cabinet/purchases/state_purchase/view/40287966")</f>
      </c>
      <c r="U11" s="2" t="s">
        <v>37</v>
      </c>
      <c r="V11" s="5">
        <v>0</v>
      </c>
      <c r="W11" s="2"/>
      <c r="X11" s="2" t="s">
        <v>74</v>
      </c>
      <c r="Y11" s="8">
        <v>926502.78</v>
      </c>
      <c r="Z11" s="2" t="s">
        <v>39</v>
      </c>
      <c r="AA11" s="2" t="s">
        <v>40</v>
      </c>
      <c r="AB11" s="2"/>
      <c r="AC11" s="2"/>
      <c r="AD11" s="2"/>
    </row>
    <row r="12" spans="1:30" ht="12.75">
      <c r="A12" s="5">
        <v>8</v>
      </c>
      <c r="B12" s="2" t="s">
        <v>75</v>
      </c>
      <c r="C12" s="6" t="s">
        <v>76</v>
      </c>
      <c r="D12" s="2" t="s">
        <v>77</v>
      </c>
      <c r="E12" s="2" t="s">
        <v>34</v>
      </c>
      <c r="F12" s="7">
        <v>44956</v>
      </c>
      <c r="G12" s="2"/>
      <c r="H12" s="7">
        <v>44956</v>
      </c>
      <c r="I12" s="5">
        <v>1</v>
      </c>
      <c r="J12" s="8">
        <v>4117</v>
      </c>
      <c r="K12" s="8">
        <v>65806.13</v>
      </c>
      <c r="L12" s="8">
        <v>15.984000485790624</v>
      </c>
      <c r="M12" s="8">
        <v>65806.13</v>
      </c>
      <c r="N12" s="8">
        <v>15.984000485790624</v>
      </c>
      <c r="O12" s="9" t="s">
        <v>78</v>
      </c>
      <c r="P12" s="8">
        <v>0</v>
      </c>
      <c r="Q12" s="8">
        <v>0</v>
      </c>
      <c r="R12" s="2" t="s">
        <v>78</v>
      </c>
      <c r="S12" s="2" t="s">
        <v>79</v>
      </c>
      <c r="T12" s="10">
        <f>HYPERLINK("https://my.zakupki.prom.ua/cabinet/purchases/state_purchase/view/40431348")</f>
      </c>
      <c r="U12" s="2" t="s">
        <v>37</v>
      </c>
      <c r="V12" s="5">
        <v>0</v>
      </c>
      <c r="W12" s="2"/>
      <c r="X12" s="2" t="s">
        <v>80</v>
      </c>
      <c r="Y12" s="8">
        <v>65806.13</v>
      </c>
      <c r="Z12" s="2" t="s">
        <v>39</v>
      </c>
      <c r="AA12" s="2" t="s">
        <v>40</v>
      </c>
      <c r="AB12" s="2"/>
      <c r="AC12" s="2"/>
      <c r="AD12" s="2"/>
    </row>
    <row r="13" spans="1:30" ht="12.75">
      <c r="A13" s="5">
        <v>9</v>
      </c>
      <c r="B13" s="2" t="s">
        <v>81</v>
      </c>
      <c r="C13" s="6" t="s">
        <v>82</v>
      </c>
      <c r="D13" s="2" t="s">
        <v>83</v>
      </c>
      <c r="E13" s="2" t="s">
        <v>34</v>
      </c>
      <c r="F13" s="7">
        <v>44956</v>
      </c>
      <c r="G13" s="2"/>
      <c r="H13" s="7">
        <v>44956</v>
      </c>
      <c r="I13" s="5">
        <v>1</v>
      </c>
      <c r="J13" s="8">
        <v>4117</v>
      </c>
      <c r="K13" s="8">
        <v>68622.16</v>
      </c>
      <c r="L13" s="8">
        <v>16.668000971581247</v>
      </c>
      <c r="M13" s="8">
        <v>68622.16</v>
      </c>
      <c r="N13" s="8">
        <v>16.668000971581247</v>
      </c>
      <c r="O13" s="9" t="s">
        <v>78</v>
      </c>
      <c r="P13" s="8">
        <v>0</v>
      </c>
      <c r="Q13" s="8">
        <v>0</v>
      </c>
      <c r="R13" s="2" t="s">
        <v>78</v>
      </c>
      <c r="S13" s="2" t="s">
        <v>79</v>
      </c>
      <c r="T13" s="10">
        <f>HYPERLINK("https://my.zakupki.prom.ua/cabinet/purchases/state_purchase/view/40432021")</f>
      </c>
      <c r="U13" s="2" t="s">
        <v>37</v>
      </c>
      <c r="V13" s="5">
        <v>0</v>
      </c>
      <c r="W13" s="2"/>
      <c r="X13" s="2" t="s">
        <v>80</v>
      </c>
      <c r="Y13" s="8">
        <v>68622.16</v>
      </c>
      <c r="Z13" s="2" t="s">
        <v>39</v>
      </c>
      <c r="AA13" s="2" t="s">
        <v>40</v>
      </c>
      <c r="AB13" s="2"/>
      <c r="AC13" s="2"/>
      <c r="AD13" s="2"/>
    </row>
    <row r="14" spans="1:30" ht="12.75">
      <c r="A14" s="5">
        <v>10</v>
      </c>
      <c r="B14" s="2" t="s">
        <v>84</v>
      </c>
      <c r="C14" s="6" t="s">
        <v>76</v>
      </c>
      <c r="D14" s="2" t="s">
        <v>77</v>
      </c>
      <c r="E14" s="2" t="s">
        <v>34</v>
      </c>
      <c r="F14" s="7">
        <v>44956</v>
      </c>
      <c r="G14" s="2"/>
      <c r="H14" s="7">
        <v>44956</v>
      </c>
      <c r="I14" s="5">
        <v>1</v>
      </c>
      <c r="J14" s="8">
        <v>17534</v>
      </c>
      <c r="K14" s="8">
        <v>280263.46</v>
      </c>
      <c r="L14" s="8">
        <v>15.984000228128208</v>
      </c>
      <c r="M14" s="8">
        <v>280263.46</v>
      </c>
      <c r="N14" s="8">
        <v>15.984000228128208</v>
      </c>
      <c r="O14" s="9" t="s">
        <v>78</v>
      </c>
      <c r="P14" s="8">
        <v>0</v>
      </c>
      <c r="Q14" s="8">
        <v>0</v>
      </c>
      <c r="R14" s="2" t="s">
        <v>78</v>
      </c>
      <c r="S14" s="2" t="s">
        <v>79</v>
      </c>
      <c r="T14" s="10">
        <f>HYPERLINK("https://my.zakupki.prom.ua/cabinet/purchases/state_purchase/view/40436261")</f>
      </c>
      <c r="U14" s="2" t="s">
        <v>37</v>
      </c>
      <c r="V14" s="5">
        <v>0</v>
      </c>
      <c r="W14" s="2"/>
      <c r="X14" s="2" t="s">
        <v>85</v>
      </c>
      <c r="Y14" s="8">
        <v>280263.46</v>
      </c>
      <c r="Z14" s="2" t="s">
        <v>39</v>
      </c>
      <c r="AA14" s="2" t="s">
        <v>40</v>
      </c>
      <c r="AB14" s="2"/>
      <c r="AC14" s="2"/>
      <c r="AD14" s="2"/>
    </row>
    <row r="15" spans="1:30" ht="12.75">
      <c r="A15" s="5">
        <v>11</v>
      </c>
      <c r="B15" s="2" t="s">
        <v>86</v>
      </c>
      <c r="C15" s="6" t="s">
        <v>82</v>
      </c>
      <c r="D15" s="2" t="s">
        <v>83</v>
      </c>
      <c r="E15" s="2" t="s">
        <v>34</v>
      </c>
      <c r="F15" s="7">
        <v>44956</v>
      </c>
      <c r="G15" s="2"/>
      <c r="H15" s="7">
        <v>44956</v>
      </c>
      <c r="I15" s="5">
        <v>1</v>
      </c>
      <c r="J15" s="8">
        <v>17534</v>
      </c>
      <c r="K15" s="8">
        <v>292256.71</v>
      </c>
      <c r="L15" s="8">
        <v>16.667999885935895</v>
      </c>
      <c r="M15" s="8">
        <v>292256.71</v>
      </c>
      <c r="N15" s="8">
        <v>16.667999885935895</v>
      </c>
      <c r="O15" s="9" t="s">
        <v>78</v>
      </c>
      <c r="P15" s="8">
        <v>0</v>
      </c>
      <c r="Q15" s="8">
        <v>0</v>
      </c>
      <c r="R15" s="2" t="s">
        <v>78</v>
      </c>
      <c r="S15" s="2" t="s">
        <v>79</v>
      </c>
      <c r="T15" s="10">
        <f>HYPERLINK("https://my.zakupki.prom.ua/cabinet/purchases/state_purchase/view/40438814")</f>
      </c>
      <c r="U15" s="2" t="s">
        <v>37</v>
      </c>
      <c r="V15" s="5">
        <v>0</v>
      </c>
      <c r="W15" s="2"/>
      <c r="X15" s="2" t="s">
        <v>85</v>
      </c>
      <c r="Y15" s="8">
        <v>292256.71</v>
      </c>
      <c r="Z15" s="2" t="s">
        <v>39</v>
      </c>
      <c r="AA15" s="2" t="s">
        <v>40</v>
      </c>
      <c r="AB15" s="2"/>
      <c r="AC15" s="2"/>
      <c r="AD15" s="2"/>
    </row>
    <row r="16" spans="1:30" ht="12.75">
      <c r="A16" s="5">
        <v>12</v>
      </c>
      <c r="B16" s="2" t="s">
        <v>87</v>
      </c>
      <c r="C16" s="6" t="s">
        <v>88</v>
      </c>
      <c r="D16" s="2" t="s">
        <v>61</v>
      </c>
      <c r="E16" s="2" t="s">
        <v>34</v>
      </c>
      <c r="F16" s="7">
        <v>44957</v>
      </c>
      <c r="G16" s="2"/>
      <c r="H16" s="7">
        <v>44957</v>
      </c>
      <c r="I16" s="5">
        <v>1</v>
      </c>
      <c r="J16" s="8">
        <v>1</v>
      </c>
      <c r="K16" s="8">
        <v>37632</v>
      </c>
      <c r="L16" s="8">
        <v>37632</v>
      </c>
      <c r="M16" s="8">
        <v>37632</v>
      </c>
      <c r="N16" s="8">
        <v>37632</v>
      </c>
      <c r="O16" s="9" t="s">
        <v>89</v>
      </c>
      <c r="P16" s="8">
        <v>0</v>
      </c>
      <c r="Q16" s="8">
        <v>0</v>
      </c>
      <c r="R16" s="2" t="s">
        <v>89</v>
      </c>
      <c r="S16" s="2" t="s">
        <v>90</v>
      </c>
      <c r="T16" s="10">
        <f>HYPERLINK("https://my.zakupki.prom.ua/cabinet/purchases/state_purchase/view/40467350")</f>
      </c>
      <c r="U16" s="2" t="s">
        <v>37</v>
      </c>
      <c r="V16" s="5">
        <v>0</v>
      </c>
      <c r="W16" s="2"/>
      <c r="X16" s="2" t="s">
        <v>91</v>
      </c>
      <c r="Y16" s="8">
        <v>37632</v>
      </c>
      <c r="Z16" s="2" t="s">
        <v>39</v>
      </c>
      <c r="AA16" s="2" t="s">
        <v>40</v>
      </c>
      <c r="AB16" s="2"/>
      <c r="AC16" s="2"/>
      <c r="AD16" s="2"/>
    </row>
    <row r="17" spans="1:30" ht="12.75">
      <c r="A17" s="5">
        <v>13</v>
      </c>
      <c r="B17" s="2" t="s">
        <v>92</v>
      </c>
      <c r="C17" s="6" t="s">
        <v>93</v>
      </c>
      <c r="D17" s="2" t="s">
        <v>94</v>
      </c>
      <c r="E17" s="2" t="s">
        <v>34</v>
      </c>
      <c r="F17" s="7">
        <v>44957</v>
      </c>
      <c r="G17" s="2"/>
      <c r="H17" s="7">
        <v>44957</v>
      </c>
      <c r="I17" s="5">
        <v>1</v>
      </c>
      <c r="J17" s="8">
        <v>1</v>
      </c>
      <c r="K17" s="8">
        <v>12000</v>
      </c>
      <c r="L17" s="8">
        <v>12000</v>
      </c>
      <c r="M17" s="8">
        <v>12000</v>
      </c>
      <c r="N17" s="8">
        <v>12000</v>
      </c>
      <c r="O17" s="9" t="s">
        <v>95</v>
      </c>
      <c r="P17" s="8">
        <v>0</v>
      </c>
      <c r="Q17" s="8">
        <v>0</v>
      </c>
      <c r="R17" s="2" t="s">
        <v>95</v>
      </c>
      <c r="S17" s="2" t="s">
        <v>96</v>
      </c>
      <c r="T17" s="10">
        <f>HYPERLINK("https://my.zakupki.prom.ua/cabinet/purchases/state_purchase/view/40467692")</f>
      </c>
      <c r="U17" s="2" t="s">
        <v>37</v>
      </c>
      <c r="V17" s="5">
        <v>0</v>
      </c>
      <c r="W17" s="2"/>
      <c r="X17" s="2" t="s">
        <v>97</v>
      </c>
      <c r="Y17" s="8">
        <v>12000</v>
      </c>
      <c r="Z17" s="2" t="s">
        <v>39</v>
      </c>
      <c r="AA17" s="2" t="s">
        <v>40</v>
      </c>
      <c r="AB17" s="2"/>
      <c r="AC17" s="2"/>
      <c r="AD17" s="2"/>
    </row>
    <row r="18" spans="1:30" ht="12.75">
      <c r="A18" s="5">
        <v>14</v>
      </c>
      <c r="B18" s="2" t="s">
        <v>98</v>
      </c>
      <c r="C18" s="6" t="s">
        <v>99</v>
      </c>
      <c r="D18" s="2" t="s">
        <v>100</v>
      </c>
      <c r="E18" s="2" t="s">
        <v>34</v>
      </c>
      <c r="F18" s="7">
        <v>44957</v>
      </c>
      <c r="G18" s="2"/>
      <c r="H18" s="7">
        <v>44957</v>
      </c>
      <c r="I18" s="5">
        <v>1</v>
      </c>
      <c r="J18" s="8">
        <v>1</v>
      </c>
      <c r="K18" s="8">
        <v>63000</v>
      </c>
      <c r="L18" s="8">
        <v>63000</v>
      </c>
      <c r="M18" s="8">
        <v>63000</v>
      </c>
      <c r="N18" s="8">
        <v>63000</v>
      </c>
      <c r="O18" s="9" t="s">
        <v>101</v>
      </c>
      <c r="P18" s="8">
        <v>0</v>
      </c>
      <c r="Q18" s="8">
        <v>0</v>
      </c>
      <c r="R18" s="2" t="s">
        <v>101</v>
      </c>
      <c r="S18" s="2" t="s">
        <v>102</v>
      </c>
      <c r="T18" s="10">
        <f>HYPERLINK("https://my.zakupki.prom.ua/cabinet/purchases/state_purchase/view/40467824")</f>
      </c>
      <c r="U18" s="2" t="s">
        <v>37</v>
      </c>
      <c r="V18" s="5">
        <v>0</v>
      </c>
      <c r="W18" s="2"/>
      <c r="X18" s="2" t="s">
        <v>103</v>
      </c>
      <c r="Y18" s="8">
        <v>63000</v>
      </c>
      <c r="Z18" s="2" t="s">
        <v>39</v>
      </c>
      <c r="AA18" s="2" t="s">
        <v>40</v>
      </c>
      <c r="AB18" s="2"/>
      <c r="AC18" s="2"/>
      <c r="AD18" s="2"/>
    </row>
    <row r="19" spans="1:30" ht="12.75">
      <c r="A19" s="5">
        <v>15</v>
      </c>
      <c r="B19" s="2" t="s">
        <v>104</v>
      </c>
      <c r="C19" s="6" t="s">
        <v>105</v>
      </c>
      <c r="D19" s="2" t="s">
        <v>106</v>
      </c>
      <c r="E19" s="2" t="s">
        <v>34</v>
      </c>
      <c r="F19" s="7">
        <v>44960</v>
      </c>
      <c r="G19" s="2"/>
      <c r="H19" s="7">
        <v>44960</v>
      </c>
      <c r="I19" s="5">
        <v>1</v>
      </c>
      <c r="J19" s="8">
        <v>1</v>
      </c>
      <c r="K19" s="8">
        <v>16300</v>
      </c>
      <c r="L19" s="8">
        <v>16300</v>
      </c>
      <c r="M19" s="8">
        <v>16300</v>
      </c>
      <c r="N19" s="8">
        <v>16300</v>
      </c>
      <c r="O19" s="9" t="s">
        <v>107</v>
      </c>
      <c r="P19" s="8">
        <v>0</v>
      </c>
      <c r="Q19" s="8">
        <v>0</v>
      </c>
      <c r="R19" s="2" t="s">
        <v>107</v>
      </c>
      <c r="S19" s="2" t="s">
        <v>108</v>
      </c>
      <c r="T19" s="10">
        <f>HYPERLINK("https://my.zakupki.prom.ua/cabinet/purchases/state_purchase/view/40579405")</f>
      </c>
      <c r="U19" s="2" t="s">
        <v>37</v>
      </c>
      <c r="V19" s="5">
        <v>0</v>
      </c>
      <c r="W19" s="2"/>
      <c r="X19" s="2" t="s">
        <v>109</v>
      </c>
      <c r="Y19" s="8">
        <v>16300</v>
      </c>
      <c r="Z19" s="2" t="s">
        <v>39</v>
      </c>
      <c r="AA19" s="2" t="s">
        <v>40</v>
      </c>
      <c r="AB19" s="2"/>
      <c r="AC19" s="2"/>
      <c r="AD19" s="2"/>
    </row>
    <row r="20" spans="1:30" ht="12.75">
      <c r="A20" s="5">
        <v>16</v>
      </c>
      <c r="B20" s="2" t="s">
        <v>110</v>
      </c>
      <c r="C20" s="6" t="s">
        <v>111</v>
      </c>
      <c r="D20" s="2" t="s">
        <v>106</v>
      </c>
      <c r="E20" s="2" t="s">
        <v>34</v>
      </c>
      <c r="F20" s="7">
        <v>44960</v>
      </c>
      <c r="G20" s="2"/>
      <c r="H20" s="7">
        <v>44960</v>
      </c>
      <c r="I20" s="5">
        <v>1</v>
      </c>
      <c r="J20" s="8">
        <v>1</v>
      </c>
      <c r="K20" s="8">
        <v>2500</v>
      </c>
      <c r="L20" s="8">
        <v>2500</v>
      </c>
      <c r="M20" s="8">
        <v>2500</v>
      </c>
      <c r="N20" s="8">
        <v>2500</v>
      </c>
      <c r="O20" s="9" t="s">
        <v>107</v>
      </c>
      <c r="P20" s="8">
        <v>0</v>
      </c>
      <c r="Q20" s="8">
        <v>0</v>
      </c>
      <c r="R20" s="2" t="s">
        <v>107</v>
      </c>
      <c r="S20" s="2" t="s">
        <v>108</v>
      </c>
      <c r="T20" s="10">
        <f>HYPERLINK("https://my.zakupki.prom.ua/cabinet/purchases/state_purchase/view/40580133")</f>
      </c>
      <c r="U20" s="2" t="s">
        <v>37</v>
      </c>
      <c r="V20" s="5">
        <v>0</v>
      </c>
      <c r="W20" s="2"/>
      <c r="X20" s="2" t="s">
        <v>112</v>
      </c>
      <c r="Y20" s="8">
        <v>2500</v>
      </c>
      <c r="Z20" s="2" t="s">
        <v>39</v>
      </c>
      <c r="AA20" s="2" t="s">
        <v>40</v>
      </c>
      <c r="AB20" s="2"/>
      <c r="AC20" s="2"/>
      <c r="AD20" s="2"/>
    </row>
    <row r="21" spans="1:30" ht="12.75">
      <c r="A21" s="5">
        <v>17</v>
      </c>
      <c r="B21" s="2" t="s">
        <v>113</v>
      </c>
      <c r="C21" s="6" t="s">
        <v>114</v>
      </c>
      <c r="D21" s="2" t="s">
        <v>115</v>
      </c>
      <c r="E21" s="2" t="s">
        <v>34</v>
      </c>
      <c r="F21" s="7">
        <v>44963</v>
      </c>
      <c r="G21" s="2"/>
      <c r="H21" s="7">
        <v>44963</v>
      </c>
      <c r="I21" s="5">
        <v>1</v>
      </c>
      <c r="J21" s="8">
        <v>243</v>
      </c>
      <c r="K21" s="8">
        <v>12866.4</v>
      </c>
      <c r="L21" s="8">
        <v>52.94814814814815</v>
      </c>
      <c r="M21" s="8">
        <v>12866.4</v>
      </c>
      <c r="N21" s="8">
        <v>52.94814814814815</v>
      </c>
      <c r="O21" s="9" t="s">
        <v>116</v>
      </c>
      <c r="P21" s="8">
        <v>0</v>
      </c>
      <c r="Q21" s="8">
        <v>0</v>
      </c>
      <c r="R21" s="2" t="s">
        <v>116</v>
      </c>
      <c r="S21" s="2" t="s">
        <v>117</v>
      </c>
      <c r="T21" s="10">
        <f>HYPERLINK("https://my.zakupki.prom.ua/cabinet/purchases/state_purchase/view/40635777")</f>
      </c>
      <c r="U21" s="2" t="s">
        <v>37</v>
      </c>
      <c r="V21" s="5">
        <v>0</v>
      </c>
      <c r="W21" s="2"/>
      <c r="X21" s="2" t="s">
        <v>118</v>
      </c>
      <c r="Y21" s="8">
        <v>12866.4</v>
      </c>
      <c r="Z21" s="2" t="s">
        <v>39</v>
      </c>
      <c r="AA21" s="2" t="s">
        <v>40</v>
      </c>
      <c r="AB21" s="2"/>
      <c r="AC21" s="2"/>
      <c r="AD21" s="2"/>
    </row>
    <row r="22" spans="1:30" ht="12.75">
      <c r="A22" s="5">
        <v>18</v>
      </c>
      <c r="B22" s="2" t="s">
        <v>119</v>
      </c>
      <c r="C22" s="6" t="s">
        <v>120</v>
      </c>
      <c r="D22" s="2" t="s">
        <v>121</v>
      </c>
      <c r="E22" s="2" t="s">
        <v>34</v>
      </c>
      <c r="F22" s="7">
        <v>44963</v>
      </c>
      <c r="G22" s="2"/>
      <c r="H22" s="7">
        <v>44963</v>
      </c>
      <c r="I22" s="5">
        <v>1</v>
      </c>
      <c r="J22" s="8">
        <v>106</v>
      </c>
      <c r="K22" s="8">
        <v>55680</v>
      </c>
      <c r="L22" s="8">
        <v>525.2830188679245</v>
      </c>
      <c r="M22" s="8">
        <v>55680</v>
      </c>
      <c r="N22" s="8">
        <v>525.2830188679245</v>
      </c>
      <c r="O22" s="9" t="s">
        <v>116</v>
      </c>
      <c r="P22" s="8">
        <v>0</v>
      </c>
      <c r="Q22" s="8">
        <v>0</v>
      </c>
      <c r="R22" s="2" t="s">
        <v>116</v>
      </c>
      <c r="S22" s="2" t="s">
        <v>117</v>
      </c>
      <c r="T22" s="10">
        <f>HYPERLINK("https://my.zakupki.prom.ua/cabinet/purchases/state_purchase/view/40635992")</f>
      </c>
      <c r="U22" s="2" t="s">
        <v>37</v>
      </c>
      <c r="V22" s="5">
        <v>0</v>
      </c>
      <c r="W22" s="2"/>
      <c r="X22" s="2" t="s">
        <v>122</v>
      </c>
      <c r="Y22" s="8">
        <v>55680</v>
      </c>
      <c r="Z22" s="2" t="s">
        <v>39</v>
      </c>
      <c r="AA22" s="2" t="s">
        <v>40</v>
      </c>
      <c r="AB22" s="2"/>
      <c r="AC22" s="2"/>
      <c r="AD22" s="2"/>
    </row>
    <row r="23" spans="1:30" ht="12.75">
      <c r="A23" s="5">
        <v>19</v>
      </c>
      <c r="B23" s="2" t="s">
        <v>123</v>
      </c>
      <c r="C23" s="6" t="s">
        <v>124</v>
      </c>
      <c r="D23" s="2" t="s">
        <v>125</v>
      </c>
      <c r="E23" s="2" t="s">
        <v>34</v>
      </c>
      <c r="F23" s="7">
        <v>44965</v>
      </c>
      <c r="G23" s="2"/>
      <c r="H23" s="7">
        <v>44965</v>
      </c>
      <c r="I23" s="5">
        <v>1</v>
      </c>
      <c r="J23" s="8">
        <v>1</v>
      </c>
      <c r="K23" s="8">
        <v>12000</v>
      </c>
      <c r="L23" s="8">
        <v>12000</v>
      </c>
      <c r="M23" s="8">
        <v>12000</v>
      </c>
      <c r="N23" s="8">
        <v>12000</v>
      </c>
      <c r="O23" s="9" t="s">
        <v>126</v>
      </c>
      <c r="P23" s="8">
        <v>0</v>
      </c>
      <c r="Q23" s="8">
        <v>0</v>
      </c>
      <c r="R23" s="2" t="s">
        <v>126</v>
      </c>
      <c r="S23" s="2" t="s">
        <v>127</v>
      </c>
      <c r="T23" s="10">
        <f>HYPERLINK("https://my.zakupki.prom.ua/cabinet/purchases/state_purchase/view/40691061")</f>
      </c>
      <c r="U23" s="2" t="s">
        <v>37</v>
      </c>
      <c r="V23" s="5">
        <v>0</v>
      </c>
      <c r="W23" s="2"/>
      <c r="X23" s="2" t="s">
        <v>128</v>
      </c>
      <c r="Y23" s="8">
        <v>12000</v>
      </c>
      <c r="Z23" s="2" t="s">
        <v>39</v>
      </c>
      <c r="AA23" s="2" t="s">
        <v>40</v>
      </c>
      <c r="AB23" s="2"/>
      <c r="AC23" s="2"/>
      <c r="AD23" s="2"/>
    </row>
    <row r="24" spans="1:30" ht="12.75">
      <c r="A24" s="5">
        <v>20</v>
      </c>
      <c r="B24" s="2" t="s">
        <v>129</v>
      </c>
      <c r="C24" s="6" t="s">
        <v>130</v>
      </c>
      <c r="D24" s="2" t="s">
        <v>131</v>
      </c>
      <c r="E24" s="2" t="s">
        <v>34</v>
      </c>
      <c r="F24" s="7">
        <v>44971</v>
      </c>
      <c r="G24" s="2"/>
      <c r="H24" s="7">
        <v>44971</v>
      </c>
      <c r="I24" s="5">
        <v>1</v>
      </c>
      <c r="J24" s="8">
        <v>2</v>
      </c>
      <c r="K24" s="8">
        <v>1026</v>
      </c>
      <c r="L24" s="8">
        <v>513</v>
      </c>
      <c r="M24" s="8">
        <v>1026</v>
      </c>
      <c r="N24" s="8">
        <v>513</v>
      </c>
      <c r="O24" s="9" t="s">
        <v>132</v>
      </c>
      <c r="P24" s="8">
        <v>0</v>
      </c>
      <c r="Q24" s="8">
        <v>0</v>
      </c>
      <c r="R24" s="2" t="s">
        <v>132</v>
      </c>
      <c r="S24" s="2" t="s">
        <v>133</v>
      </c>
      <c r="T24" s="10">
        <f>HYPERLINK("https://my.zakupki.prom.ua/cabinet/purchases/state_purchase/view/40834143")</f>
      </c>
      <c r="U24" s="2" t="s">
        <v>37</v>
      </c>
      <c r="V24" s="5">
        <v>0</v>
      </c>
      <c r="W24" s="2"/>
      <c r="X24" s="2" t="s">
        <v>134</v>
      </c>
      <c r="Y24" s="8">
        <v>1026</v>
      </c>
      <c r="Z24" s="2" t="s">
        <v>39</v>
      </c>
      <c r="AA24" s="2" t="s">
        <v>40</v>
      </c>
      <c r="AB24" s="2"/>
      <c r="AC24" s="2"/>
      <c r="AD24" s="2"/>
    </row>
    <row r="25" spans="1:30" ht="12.75">
      <c r="A25" s="5">
        <v>21</v>
      </c>
      <c r="B25" s="2" t="s">
        <v>135</v>
      </c>
      <c r="C25" s="6" t="s">
        <v>136</v>
      </c>
      <c r="D25" s="2" t="s">
        <v>137</v>
      </c>
      <c r="E25" s="2" t="s">
        <v>34</v>
      </c>
      <c r="F25" s="7">
        <v>44971</v>
      </c>
      <c r="G25" s="2"/>
      <c r="H25" s="7">
        <v>44971</v>
      </c>
      <c r="I25" s="5">
        <v>1</v>
      </c>
      <c r="J25" s="8">
        <v>1</v>
      </c>
      <c r="K25" s="8">
        <v>10080</v>
      </c>
      <c r="L25" s="8">
        <v>10080</v>
      </c>
      <c r="M25" s="8">
        <v>10080</v>
      </c>
      <c r="N25" s="8">
        <v>10080</v>
      </c>
      <c r="O25" s="9" t="s">
        <v>138</v>
      </c>
      <c r="P25" s="8">
        <v>0</v>
      </c>
      <c r="Q25" s="8">
        <v>0</v>
      </c>
      <c r="R25" s="2" t="s">
        <v>138</v>
      </c>
      <c r="S25" s="2" t="s">
        <v>139</v>
      </c>
      <c r="T25" s="10">
        <f>HYPERLINK("https://my.zakupki.prom.ua/cabinet/purchases/state_purchase/view/40834721")</f>
      </c>
      <c r="U25" s="2" t="s">
        <v>37</v>
      </c>
      <c r="V25" s="5">
        <v>0</v>
      </c>
      <c r="W25" s="2"/>
      <c r="X25" s="2" t="s">
        <v>140</v>
      </c>
      <c r="Y25" s="8">
        <v>10080</v>
      </c>
      <c r="Z25" s="2" t="s">
        <v>39</v>
      </c>
      <c r="AA25" s="2" t="s">
        <v>40</v>
      </c>
      <c r="AB25" s="2"/>
      <c r="AC25" s="2"/>
      <c r="AD25" s="2"/>
    </row>
    <row r="26" spans="1:30" ht="12.75">
      <c r="A26" s="5">
        <v>22</v>
      </c>
      <c r="B26" s="2" t="s">
        <v>141</v>
      </c>
      <c r="C26" s="6" t="s">
        <v>142</v>
      </c>
      <c r="D26" s="2" t="s">
        <v>143</v>
      </c>
      <c r="E26" s="2" t="s">
        <v>34</v>
      </c>
      <c r="F26" s="7">
        <v>44979</v>
      </c>
      <c r="G26" s="2"/>
      <c r="H26" s="7">
        <v>44979</v>
      </c>
      <c r="I26" s="5">
        <v>1</v>
      </c>
      <c r="J26" s="8">
        <v>2</v>
      </c>
      <c r="K26" s="8">
        <v>4500</v>
      </c>
      <c r="L26" s="8">
        <v>2250</v>
      </c>
      <c r="M26" s="8">
        <v>4500</v>
      </c>
      <c r="N26" s="8">
        <v>2250</v>
      </c>
      <c r="O26" s="9" t="s">
        <v>144</v>
      </c>
      <c r="P26" s="8">
        <v>0</v>
      </c>
      <c r="Q26" s="8">
        <v>0</v>
      </c>
      <c r="R26" s="2" t="s">
        <v>144</v>
      </c>
      <c r="S26" s="2" t="s">
        <v>145</v>
      </c>
      <c r="T26" s="10">
        <f>HYPERLINK("https://my.zakupki.prom.ua/cabinet/purchases/state_purchase/view/41021054")</f>
      </c>
      <c r="U26" s="2" t="s">
        <v>37</v>
      </c>
      <c r="V26" s="5">
        <v>0</v>
      </c>
      <c r="W26" s="2"/>
      <c r="X26" s="2" t="s">
        <v>146</v>
      </c>
      <c r="Y26" s="8">
        <v>4500</v>
      </c>
      <c r="Z26" s="2" t="s">
        <v>39</v>
      </c>
      <c r="AA26" s="2" t="s">
        <v>40</v>
      </c>
      <c r="AB26" s="2"/>
      <c r="AC26" s="2"/>
      <c r="AD26" s="2"/>
    </row>
    <row r="27" spans="1:30" ht="12.75">
      <c r="A27" s="5">
        <v>23</v>
      </c>
      <c r="B27" s="2" t="s">
        <v>147</v>
      </c>
      <c r="C27" s="6" t="s">
        <v>148</v>
      </c>
      <c r="D27" s="2" t="s">
        <v>149</v>
      </c>
      <c r="E27" s="2" t="s">
        <v>34</v>
      </c>
      <c r="F27" s="7">
        <v>44985</v>
      </c>
      <c r="G27" s="2"/>
      <c r="H27" s="7">
        <v>44985</v>
      </c>
      <c r="I27" s="5">
        <v>1</v>
      </c>
      <c r="J27" s="8">
        <v>1</v>
      </c>
      <c r="K27" s="8">
        <v>8800</v>
      </c>
      <c r="L27" s="8">
        <v>8800</v>
      </c>
      <c r="M27" s="8">
        <v>8800</v>
      </c>
      <c r="N27" s="8">
        <v>8800</v>
      </c>
      <c r="O27" s="9" t="s">
        <v>150</v>
      </c>
      <c r="P27" s="8">
        <v>0</v>
      </c>
      <c r="Q27" s="8">
        <v>0</v>
      </c>
      <c r="R27" s="2" t="s">
        <v>150</v>
      </c>
      <c r="S27" s="2" t="s">
        <v>151</v>
      </c>
      <c r="T27" s="10">
        <f>HYPERLINK("https://my.zakupki.prom.ua/cabinet/purchases/state_purchase/view/41129211")</f>
      </c>
      <c r="U27" s="2" t="s">
        <v>37</v>
      </c>
      <c r="V27" s="5">
        <v>0</v>
      </c>
      <c r="W27" s="2"/>
      <c r="X27" s="2" t="s">
        <v>152</v>
      </c>
      <c r="Y27" s="8">
        <v>8800</v>
      </c>
      <c r="Z27" s="2" t="s">
        <v>39</v>
      </c>
      <c r="AA27" s="2" t="s">
        <v>40</v>
      </c>
      <c r="AB27" s="2"/>
      <c r="AC27" s="2"/>
      <c r="AD27" s="2"/>
    </row>
    <row r="28" spans="1:30" ht="12.75">
      <c r="A28" s="5">
        <v>24</v>
      </c>
      <c r="B28" s="2" t="s">
        <v>153</v>
      </c>
      <c r="C28" s="6" t="s">
        <v>154</v>
      </c>
      <c r="D28" s="2" t="s">
        <v>131</v>
      </c>
      <c r="E28" s="2" t="s">
        <v>34</v>
      </c>
      <c r="F28" s="7">
        <v>44985</v>
      </c>
      <c r="G28" s="2"/>
      <c r="H28" s="7">
        <v>44985</v>
      </c>
      <c r="I28" s="5">
        <v>1</v>
      </c>
      <c r="J28" s="8">
        <v>3</v>
      </c>
      <c r="K28" s="8">
        <v>1359</v>
      </c>
      <c r="L28" s="8">
        <v>453</v>
      </c>
      <c r="M28" s="8">
        <v>1359</v>
      </c>
      <c r="N28" s="8">
        <v>453</v>
      </c>
      <c r="O28" s="9" t="s">
        <v>132</v>
      </c>
      <c r="P28" s="8">
        <v>0</v>
      </c>
      <c r="Q28" s="8">
        <v>0</v>
      </c>
      <c r="R28" s="2" t="s">
        <v>132</v>
      </c>
      <c r="S28" s="2" t="s">
        <v>133</v>
      </c>
      <c r="T28" s="10">
        <f>HYPERLINK("https://my.zakupki.prom.ua/cabinet/purchases/state_purchase/view/41129860")</f>
      </c>
      <c r="U28" s="2" t="s">
        <v>37</v>
      </c>
      <c r="V28" s="5">
        <v>0</v>
      </c>
      <c r="W28" s="2"/>
      <c r="X28" s="2" t="s">
        <v>155</v>
      </c>
      <c r="Y28" s="8">
        <v>1359</v>
      </c>
      <c r="Z28" s="2" t="s">
        <v>39</v>
      </c>
      <c r="AA28" s="2" t="s">
        <v>40</v>
      </c>
      <c r="AB28" s="2"/>
      <c r="AC28" s="2"/>
      <c r="AD28" s="2"/>
    </row>
    <row r="29" spans="1:30" ht="12.75">
      <c r="A29" s="5">
        <v>25</v>
      </c>
      <c r="B29" s="2" t="s">
        <v>156</v>
      </c>
      <c r="C29" s="6" t="s">
        <v>157</v>
      </c>
      <c r="D29" s="2" t="s">
        <v>143</v>
      </c>
      <c r="E29" s="2" t="s">
        <v>34</v>
      </c>
      <c r="F29" s="7">
        <v>44988</v>
      </c>
      <c r="G29" s="2"/>
      <c r="H29" s="7">
        <v>44988</v>
      </c>
      <c r="I29" s="5">
        <v>1</v>
      </c>
      <c r="J29" s="8">
        <v>1</v>
      </c>
      <c r="K29" s="8">
        <v>19884</v>
      </c>
      <c r="L29" s="8">
        <v>19884</v>
      </c>
      <c r="M29" s="8">
        <v>19884</v>
      </c>
      <c r="N29" s="8">
        <v>19884</v>
      </c>
      <c r="O29" s="9" t="s">
        <v>158</v>
      </c>
      <c r="P29" s="8">
        <v>0</v>
      </c>
      <c r="Q29" s="8">
        <v>0</v>
      </c>
      <c r="R29" s="2" t="s">
        <v>158</v>
      </c>
      <c r="S29" s="2" t="s">
        <v>159</v>
      </c>
      <c r="T29" s="10">
        <f>HYPERLINK("https://my.zakupki.prom.ua/cabinet/purchases/state_purchase/view/41206897")</f>
      </c>
      <c r="U29" s="2" t="s">
        <v>37</v>
      </c>
      <c r="V29" s="5">
        <v>0</v>
      </c>
      <c r="W29" s="2"/>
      <c r="X29" s="2" t="s">
        <v>160</v>
      </c>
      <c r="Y29" s="8">
        <v>19884</v>
      </c>
      <c r="Z29" s="2" t="s">
        <v>39</v>
      </c>
      <c r="AA29" s="2" t="s">
        <v>40</v>
      </c>
      <c r="AB29" s="2"/>
      <c r="AC29" s="2"/>
      <c r="AD29" s="2"/>
    </row>
    <row r="30" spans="1:30" ht="12.75">
      <c r="A30" s="5">
        <v>26</v>
      </c>
      <c r="B30" s="2" t="s">
        <v>161</v>
      </c>
      <c r="C30" s="6" t="s">
        <v>162</v>
      </c>
      <c r="D30" s="2" t="s">
        <v>163</v>
      </c>
      <c r="E30" s="2" t="s">
        <v>34</v>
      </c>
      <c r="F30" s="7">
        <v>45002</v>
      </c>
      <c r="G30" s="2"/>
      <c r="H30" s="7">
        <v>45002</v>
      </c>
      <c r="I30" s="5">
        <v>1</v>
      </c>
      <c r="J30" s="8">
        <v>1</v>
      </c>
      <c r="K30" s="8">
        <v>76634.64</v>
      </c>
      <c r="L30" s="8">
        <v>76634.64</v>
      </c>
      <c r="M30" s="8">
        <v>76634.64</v>
      </c>
      <c r="N30" s="8">
        <v>76634.64</v>
      </c>
      <c r="O30" s="9" t="s">
        <v>164</v>
      </c>
      <c r="P30" s="8">
        <v>0</v>
      </c>
      <c r="Q30" s="8">
        <v>0</v>
      </c>
      <c r="R30" s="2" t="s">
        <v>164</v>
      </c>
      <c r="S30" s="2" t="s">
        <v>165</v>
      </c>
      <c r="T30" s="10">
        <f>HYPERLINK("https://my.zakupki.prom.ua/cabinet/purchases/state_purchase/view/41474681")</f>
      </c>
      <c r="U30" s="2" t="s">
        <v>37</v>
      </c>
      <c r="V30" s="5">
        <v>0</v>
      </c>
      <c r="W30" s="2"/>
      <c r="X30" s="2" t="s">
        <v>166</v>
      </c>
      <c r="Y30" s="8">
        <v>76634.64</v>
      </c>
      <c r="Z30" s="2" t="s">
        <v>39</v>
      </c>
      <c r="AA30" s="2" t="s">
        <v>40</v>
      </c>
      <c r="AB30" s="2"/>
      <c r="AC30" s="2"/>
      <c r="AD30" s="2"/>
    </row>
    <row r="31" spans="1:30" ht="12.75">
      <c r="A31" s="5">
        <v>27</v>
      </c>
      <c r="B31" s="2" t="s">
        <v>167</v>
      </c>
      <c r="C31" s="6" t="s">
        <v>168</v>
      </c>
      <c r="D31" s="2" t="s">
        <v>169</v>
      </c>
      <c r="E31" s="2" t="s">
        <v>34</v>
      </c>
      <c r="F31" s="7">
        <v>45002</v>
      </c>
      <c r="G31" s="2"/>
      <c r="H31" s="7">
        <v>45002</v>
      </c>
      <c r="I31" s="5">
        <v>1</v>
      </c>
      <c r="J31" s="8">
        <v>90</v>
      </c>
      <c r="K31" s="8">
        <v>35640</v>
      </c>
      <c r="L31" s="8">
        <v>396</v>
      </c>
      <c r="M31" s="8">
        <v>35640</v>
      </c>
      <c r="N31" s="8">
        <v>396</v>
      </c>
      <c r="O31" s="9" t="s">
        <v>101</v>
      </c>
      <c r="P31" s="8">
        <v>0</v>
      </c>
      <c r="Q31" s="8">
        <v>0</v>
      </c>
      <c r="R31" s="2" t="s">
        <v>101</v>
      </c>
      <c r="S31" s="2" t="s">
        <v>102</v>
      </c>
      <c r="T31" s="10">
        <f>HYPERLINK("https://my.zakupki.prom.ua/cabinet/purchases/state_purchase/view/41475517")</f>
      </c>
      <c r="U31" s="2" t="s">
        <v>37</v>
      </c>
      <c r="V31" s="5">
        <v>0</v>
      </c>
      <c r="W31" s="2"/>
      <c r="X31" s="2" t="s">
        <v>170</v>
      </c>
      <c r="Y31" s="8">
        <v>35640</v>
      </c>
      <c r="Z31" s="2" t="s">
        <v>39</v>
      </c>
      <c r="AA31" s="2" t="s">
        <v>40</v>
      </c>
      <c r="AB31" s="2"/>
      <c r="AC31" s="2"/>
      <c r="AD31" s="2"/>
    </row>
    <row r="32" spans="1:30" ht="12.75">
      <c r="A32" s="5">
        <v>28</v>
      </c>
      <c r="B32" s="2" t="s">
        <v>171</v>
      </c>
      <c r="C32" s="6" t="s">
        <v>172</v>
      </c>
      <c r="D32" s="2" t="s">
        <v>173</v>
      </c>
      <c r="E32" s="2" t="s">
        <v>34</v>
      </c>
      <c r="F32" s="7">
        <v>45002</v>
      </c>
      <c r="G32" s="2"/>
      <c r="H32" s="7">
        <v>45002</v>
      </c>
      <c r="I32" s="5">
        <v>1</v>
      </c>
      <c r="J32" s="8">
        <v>2400</v>
      </c>
      <c r="K32" s="8">
        <v>40500</v>
      </c>
      <c r="L32" s="8">
        <v>16.875</v>
      </c>
      <c r="M32" s="8">
        <v>40500</v>
      </c>
      <c r="N32" s="8">
        <v>16.875</v>
      </c>
      <c r="O32" s="9" t="s">
        <v>174</v>
      </c>
      <c r="P32" s="8">
        <v>0</v>
      </c>
      <c r="Q32" s="8">
        <v>0</v>
      </c>
      <c r="R32" s="2" t="s">
        <v>174</v>
      </c>
      <c r="S32" s="2" t="s">
        <v>175</v>
      </c>
      <c r="T32" s="10">
        <f>HYPERLINK("https://my.zakupki.prom.ua/cabinet/purchases/state_purchase/view/41476202")</f>
      </c>
      <c r="U32" s="2" t="s">
        <v>37</v>
      </c>
      <c r="V32" s="5">
        <v>0</v>
      </c>
      <c r="W32" s="2"/>
      <c r="X32" s="2" t="s">
        <v>176</v>
      </c>
      <c r="Y32" s="8">
        <v>40500</v>
      </c>
      <c r="Z32" s="2" t="s">
        <v>39</v>
      </c>
      <c r="AA32" s="2" t="s">
        <v>40</v>
      </c>
      <c r="AB32" s="2"/>
      <c r="AC32" s="2"/>
      <c r="AD32" s="2"/>
    </row>
    <row r="33" spans="1:30" ht="12.75">
      <c r="A33" s="5">
        <v>29</v>
      </c>
      <c r="B33" s="2" t="s">
        <v>177</v>
      </c>
      <c r="C33" s="6" t="s">
        <v>178</v>
      </c>
      <c r="D33" s="2" t="s">
        <v>131</v>
      </c>
      <c r="E33" s="2" t="s">
        <v>34</v>
      </c>
      <c r="F33" s="7">
        <v>45002</v>
      </c>
      <c r="G33" s="2"/>
      <c r="H33" s="7">
        <v>45002</v>
      </c>
      <c r="I33" s="5">
        <v>1</v>
      </c>
      <c r="J33" s="8">
        <v>2</v>
      </c>
      <c r="K33" s="8">
        <v>1000</v>
      </c>
      <c r="L33" s="8">
        <v>500</v>
      </c>
      <c r="M33" s="8">
        <v>1000</v>
      </c>
      <c r="N33" s="8">
        <v>500</v>
      </c>
      <c r="O33" s="9" t="s">
        <v>179</v>
      </c>
      <c r="P33" s="8">
        <v>0</v>
      </c>
      <c r="Q33" s="8">
        <v>0</v>
      </c>
      <c r="R33" s="2" t="s">
        <v>179</v>
      </c>
      <c r="S33" s="2" t="s">
        <v>180</v>
      </c>
      <c r="T33" s="10">
        <f>HYPERLINK("https://my.zakupki.prom.ua/cabinet/purchases/state_purchase/view/41476772")</f>
      </c>
      <c r="U33" s="2" t="s">
        <v>37</v>
      </c>
      <c r="V33" s="5">
        <v>0</v>
      </c>
      <c r="W33" s="2"/>
      <c r="X33" s="2" t="s">
        <v>181</v>
      </c>
      <c r="Y33" s="8">
        <v>1000</v>
      </c>
      <c r="Z33" s="2" t="s">
        <v>39</v>
      </c>
      <c r="AA33" s="2" t="s">
        <v>40</v>
      </c>
      <c r="AB33" s="2"/>
      <c r="AC33" s="2"/>
      <c r="AD33" s="2"/>
    </row>
    <row r="34" spans="1:30" ht="12.75">
      <c r="A34" s="5">
        <v>30</v>
      </c>
      <c r="B34" s="2" t="s">
        <v>182</v>
      </c>
      <c r="C34" s="6" t="s">
        <v>183</v>
      </c>
      <c r="D34" s="2" t="s">
        <v>184</v>
      </c>
      <c r="E34" s="2" t="s">
        <v>34</v>
      </c>
      <c r="F34" s="7">
        <v>45002</v>
      </c>
      <c r="G34" s="2"/>
      <c r="H34" s="7">
        <v>45002</v>
      </c>
      <c r="I34" s="5">
        <v>1</v>
      </c>
      <c r="J34" s="8">
        <v>1</v>
      </c>
      <c r="K34" s="8">
        <v>2412.72</v>
      </c>
      <c r="L34" s="8">
        <v>2412.72</v>
      </c>
      <c r="M34" s="8">
        <v>2412.72</v>
      </c>
      <c r="N34" s="8">
        <v>2412.72</v>
      </c>
      <c r="O34" s="9" t="s">
        <v>185</v>
      </c>
      <c r="P34" s="8">
        <v>0</v>
      </c>
      <c r="Q34" s="8">
        <v>0</v>
      </c>
      <c r="R34" s="2" t="s">
        <v>185</v>
      </c>
      <c r="S34" s="2" t="s">
        <v>186</v>
      </c>
      <c r="T34" s="10">
        <f>HYPERLINK("https://my.zakupki.prom.ua/cabinet/purchases/state_purchase/view/41477123")</f>
      </c>
      <c r="U34" s="2" t="s">
        <v>37</v>
      </c>
      <c r="V34" s="5">
        <v>0</v>
      </c>
      <c r="W34" s="2"/>
      <c r="X34" s="2" t="s">
        <v>187</v>
      </c>
      <c r="Y34" s="8">
        <v>2412.72</v>
      </c>
      <c r="Z34" s="2" t="s">
        <v>39</v>
      </c>
      <c r="AA34" s="2" t="s">
        <v>40</v>
      </c>
      <c r="AB34" s="2"/>
      <c r="AC34" s="2"/>
      <c r="AD34" s="2"/>
    </row>
    <row r="35" spans="1:30" ht="12.75">
      <c r="A35" s="5">
        <v>31</v>
      </c>
      <c r="B35" s="2" t="s">
        <v>188</v>
      </c>
      <c r="C35" s="6" t="s">
        <v>189</v>
      </c>
      <c r="D35" s="2" t="s">
        <v>190</v>
      </c>
      <c r="E35" s="2" t="s">
        <v>34</v>
      </c>
      <c r="F35" s="7">
        <v>45005</v>
      </c>
      <c r="G35" s="2"/>
      <c r="H35" s="7">
        <v>45005</v>
      </c>
      <c r="I35" s="5">
        <v>1</v>
      </c>
      <c r="J35" s="8">
        <v>1000</v>
      </c>
      <c r="K35" s="8">
        <v>4600</v>
      </c>
      <c r="L35" s="8">
        <v>4.6</v>
      </c>
      <c r="M35" s="8">
        <v>4600</v>
      </c>
      <c r="N35" s="8">
        <v>4.6</v>
      </c>
      <c r="O35" s="9" t="s">
        <v>191</v>
      </c>
      <c r="P35" s="8">
        <v>0</v>
      </c>
      <c r="Q35" s="8">
        <v>0</v>
      </c>
      <c r="R35" s="2" t="s">
        <v>191</v>
      </c>
      <c r="S35" s="2" t="s">
        <v>151</v>
      </c>
      <c r="T35" s="10">
        <f>HYPERLINK("https://my.zakupki.prom.ua/cabinet/purchases/state_purchase/view/41505240")</f>
      </c>
      <c r="U35" s="2" t="s">
        <v>37</v>
      </c>
      <c r="V35" s="5">
        <v>0</v>
      </c>
      <c r="W35" s="2"/>
      <c r="X35" s="2" t="s">
        <v>192</v>
      </c>
      <c r="Y35" s="8">
        <v>4600</v>
      </c>
      <c r="Z35" s="2" t="s">
        <v>39</v>
      </c>
      <c r="AA35" s="2" t="s">
        <v>40</v>
      </c>
      <c r="AB35" s="2"/>
      <c r="AC35" s="2"/>
      <c r="AD35" s="2"/>
    </row>
    <row r="36" spans="1:30" ht="12.75">
      <c r="A36" s="5">
        <v>32</v>
      </c>
      <c r="B36" s="2" t="s">
        <v>193</v>
      </c>
      <c r="C36" s="6" t="s">
        <v>194</v>
      </c>
      <c r="D36" s="2" t="s">
        <v>195</v>
      </c>
      <c r="E36" s="2" t="s">
        <v>34</v>
      </c>
      <c r="F36" s="7">
        <v>45005</v>
      </c>
      <c r="G36" s="2"/>
      <c r="H36" s="7">
        <v>45005</v>
      </c>
      <c r="I36" s="5">
        <v>1</v>
      </c>
      <c r="J36" s="8">
        <v>30</v>
      </c>
      <c r="K36" s="8">
        <v>31715.4</v>
      </c>
      <c r="L36" s="8">
        <v>1057.18</v>
      </c>
      <c r="M36" s="8">
        <v>31715.4</v>
      </c>
      <c r="N36" s="8">
        <v>1057.18</v>
      </c>
      <c r="O36" s="9" t="s">
        <v>196</v>
      </c>
      <c r="P36" s="8">
        <v>0</v>
      </c>
      <c r="Q36" s="8">
        <v>0</v>
      </c>
      <c r="R36" s="2" t="s">
        <v>196</v>
      </c>
      <c r="S36" s="2" t="s">
        <v>197</v>
      </c>
      <c r="T36" s="10">
        <f>HYPERLINK("https://my.zakupki.prom.ua/cabinet/purchases/state_purchase/view/41505925")</f>
      </c>
      <c r="U36" s="2" t="s">
        <v>37</v>
      </c>
      <c r="V36" s="5">
        <v>0</v>
      </c>
      <c r="W36" s="2"/>
      <c r="X36" s="2" t="s">
        <v>198</v>
      </c>
      <c r="Y36" s="8">
        <v>31715.4</v>
      </c>
      <c r="Z36" s="2" t="s">
        <v>39</v>
      </c>
      <c r="AA36" s="2" t="s">
        <v>199</v>
      </c>
      <c r="AB36" s="2"/>
      <c r="AC36" s="2"/>
      <c r="AD36" s="2"/>
    </row>
    <row r="37" spans="1:30" ht="12.75">
      <c r="A37" s="5">
        <v>33</v>
      </c>
      <c r="B37" s="2" t="s">
        <v>200</v>
      </c>
      <c r="C37" s="6" t="s">
        <v>201</v>
      </c>
      <c r="D37" s="2" t="s">
        <v>131</v>
      </c>
      <c r="E37" s="2" t="s">
        <v>34</v>
      </c>
      <c r="F37" s="7">
        <v>45005</v>
      </c>
      <c r="G37" s="2"/>
      <c r="H37" s="7">
        <v>45005</v>
      </c>
      <c r="I37" s="5">
        <v>1</v>
      </c>
      <c r="J37" s="8">
        <v>1</v>
      </c>
      <c r="K37" s="8">
        <v>547</v>
      </c>
      <c r="L37" s="8">
        <v>547</v>
      </c>
      <c r="M37" s="8">
        <v>547</v>
      </c>
      <c r="N37" s="8">
        <v>547</v>
      </c>
      <c r="O37" s="9" t="s">
        <v>132</v>
      </c>
      <c r="P37" s="8">
        <v>0</v>
      </c>
      <c r="Q37" s="8">
        <v>0</v>
      </c>
      <c r="R37" s="2" t="s">
        <v>132</v>
      </c>
      <c r="S37" s="2" t="s">
        <v>133</v>
      </c>
      <c r="T37" s="10">
        <f>HYPERLINK("https://my.zakupki.prom.ua/cabinet/purchases/state_purchase/view/41507262")</f>
      </c>
      <c r="U37" s="2" t="s">
        <v>37</v>
      </c>
      <c r="V37" s="5">
        <v>0</v>
      </c>
      <c r="W37" s="2"/>
      <c r="X37" s="2" t="s">
        <v>202</v>
      </c>
      <c r="Y37" s="8">
        <v>547</v>
      </c>
      <c r="Z37" s="2" t="s">
        <v>39</v>
      </c>
      <c r="AA37" s="2" t="s">
        <v>40</v>
      </c>
      <c r="AB37" s="2"/>
      <c r="AC37" s="2"/>
      <c r="AD37" s="2"/>
    </row>
    <row r="38" spans="1:30" ht="12.75">
      <c r="A38" s="5">
        <v>34</v>
      </c>
      <c r="B38" s="2" t="s">
        <v>203</v>
      </c>
      <c r="C38" s="6" t="s">
        <v>204</v>
      </c>
      <c r="D38" s="2" t="s">
        <v>205</v>
      </c>
      <c r="E38" s="2" t="s">
        <v>34</v>
      </c>
      <c r="F38" s="7">
        <v>45005</v>
      </c>
      <c r="G38" s="2"/>
      <c r="H38" s="7">
        <v>45005</v>
      </c>
      <c r="I38" s="5">
        <v>1</v>
      </c>
      <c r="J38" s="8">
        <v>1</v>
      </c>
      <c r="K38" s="8">
        <v>8800</v>
      </c>
      <c r="L38" s="8">
        <v>8800</v>
      </c>
      <c r="M38" s="8">
        <v>8800</v>
      </c>
      <c r="N38" s="8">
        <v>8800</v>
      </c>
      <c r="O38" s="9" t="s">
        <v>191</v>
      </c>
      <c r="P38" s="8">
        <v>0</v>
      </c>
      <c r="Q38" s="8">
        <v>0</v>
      </c>
      <c r="R38" s="2" t="s">
        <v>191</v>
      </c>
      <c r="S38" s="2" t="s">
        <v>151</v>
      </c>
      <c r="T38" s="10">
        <f>HYPERLINK("https://my.zakupki.prom.ua/cabinet/purchases/state_purchase/view/41507614")</f>
      </c>
      <c r="U38" s="2" t="s">
        <v>37</v>
      </c>
      <c r="V38" s="5">
        <v>0</v>
      </c>
      <c r="W38" s="2"/>
      <c r="X38" s="2" t="s">
        <v>152</v>
      </c>
      <c r="Y38" s="8">
        <v>8800</v>
      </c>
      <c r="Z38" s="2" t="s">
        <v>39</v>
      </c>
      <c r="AA38" s="2" t="s">
        <v>40</v>
      </c>
      <c r="AB38" s="2"/>
      <c r="AC38" s="2"/>
      <c r="AD38" s="2"/>
    </row>
    <row r="39" spans="1:30" ht="12.75">
      <c r="A39" s="5">
        <v>35</v>
      </c>
      <c r="B39" s="2" t="s">
        <v>206</v>
      </c>
      <c r="C39" s="6" t="s">
        <v>207</v>
      </c>
      <c r="D39" s="2" t="s">
        <v>208</v>
      </c>
      <c r="E39" s="2" t="s">
        <v>34</v>
      </c>
      <c r="F39" s="7">
        <v>45013</v>
      </c>
      <c r="G39" s="2"/>
      <c r="H39" s="7">
        <v>45013</v>
      </c>
      <c r="I39" s="5">
        <v>1</v>
      </c>
      <c r="J39" s="8">
        <v>2</v>
      </c>
      <c r="K39" s="8">
        <v>12000</v>
      </c>
      <c r="L39" s="8">
        <v>6000</v>
      </c>
      <c r="M39" s="8">
        <v>12000</v>
      </c>
      <c r="N39" s="8">
        <v>6000</v>
      </c>
      <c r="O39" s="9" t="s">
        <v>126</v>
      </c>
      <c r="P39" s="8">
        <v>0</v>
      </c>
      <c r="Q39" s="8">
        <v>0</v>
      </c>
      <c r="R39" s="2" t="s">
        <v>126</v>
      </c>
      <c r="S39" s="2" t="s">
        <v>127</v>
      </c>
      <c r="T39" s="10">
        <f>HYPERLINK("https://my.zakupki.prom.ua/cabinet/purchases/state_purchase/view/41667818")</f>
      </c>
      <c r="U39" s="2" t="s">
        <v>37</v>
      </c>
      <c r="V39" s="5">
        <v>0</v>
      </c>
      <c r="W39" s="2"/>
      <c r="X39" s="2" t="s">
        <v>209</v>
      </c>
      <c r="Y39" s="8">
        <v>12000</v>
      </c>
      <c r="Z39" s="2" t="s">
        <v>39</v>
      </c>
      <c r="AA39" s="2" t="s">
        <v>199</v>
      </c>
      <c r="AB39" s="2"/>
      <c r="AC39" s="2"/>
      <c r="AD39" s="2"/>
    </row>
    <row r="40" spans="1:30" ht="12.75">
      <c r="A40" s="5">
        <v>36</v>
      </c>
      <c r="B40" s="2" t="s">
        <v>210</v>
      </c>
      <c r="C40" s="6" t="s">
        <v>211</v>
      </c>
      <c r="D40" s="2" t="s">
        <v>212</v>
      </c>
      <c r="E40" s="2" t="s">
        <v>213</v>
      </c>
      <c r="F40" s="7">
        <v>44959</v>
      </c>
      <c r="G40" s="7">
        <v>44967</v>
      </c>
      <c r="H40" s="7">
        <v>44978</v>
      </c>
      <c r="I40" s="5">
        <v>1</v>
      </c>
      <c r="J40" s="8">
        <v>9800</v>
      </c>
      <c r="K40" s="8">
        <v>130000</v>
      </c>
      <c r="L40" s="8">
        <v>13.26530612244898</v>
      </c>
      <c r="M40" s="8">
        <v>114660</v>
      </c>
      <c r="N40" s="8">
        <v>11.7</v>
      </c>
      <c r="O40" s="9" t="s">
        <v>214</v>
      </c>
      <c r="P40" s="8">
        <v>15340</v>
      </c>
      <c r="Q40" s="8">
        <v>11.8</v>
      </c>
      <c r="R40" s="2" t="s">
        <v>214</v>
      </c>
      <c r="S40" s="2" t="s">
        <v>175</v>
      </c>
      <c r="T40" s="10">
        <f>HYPERLINK("https://my.zakupki.prom.ua/cabinet/purchases/state_purchase_lot/view/861310")</f>
      </c>
      <c r="U40" s="2" t="s">
        <v>215</v>
      </c>
      <c r="V40" s="5">
        <v>0</v>
      </c>
      <c r="W40" s="2"/>
      <c r="X40" s="2" t="s">
        <v>216</v>
      </c>
      <c r="Y40" s="8">
        <v>114660</v>
      </c>
      <c r="Z40" s="2" t="s">
        <v>39</v>
      </c>
      <c r="AA40" s="2" t="s">
        <v>40</v>
      </c>
      <c r="AB40" s="2"/>
      <c r="AC40" s="2"/>
      <c r="AD40" s="2" t="s">
        <v>217</v>
      </c>
    </row>
    <row r="41" spans="1:30" ht="12.75">
      <c r="A41" s="5">
        <v>37</v>
      </c>
      <c r="B41" s="2" t="s">
        <v>218</v>
      </c>
      <c r="C41" s="6" t="s">
        <v>219</v>
      </c>
      <c r="D41" s="2" t="s">
        <v>220</v>
      </c>
      <c r="E41" s="2" t="s">
        <v>213</v>
      </c>
      <c r="F41" s="7">
        <v>44952</v>
      </c>
      <c r="G41" s="7">
        <v>44965</v>
      </c>
      <c r="H41" s="7">
        <v>44971</v>
      </c>
      <c r="I41" s="5">
        <v>1</v>
      </c>
      <c r="J41" s="8">
        <v>1500</v>
      </c>
      <c r="K41" s="8">
        <v>180000</v>
      </c>
      <c r="L41" s="8">
        <v>120</v>
      </c>
      <c r="M41" s="8">
        <v>165150</v>
      </c>
      <c r="N41" s="8">
        <v>110.1</v>
      </c>
      <c r="O41" s="9" t="s">
        <v>221</v>
      </c>
      <c r="P41" s="8">
        <v>14850</v>
      </c>
      <c r="Q41" s="8">
        <v>8.25</v>
      </c>
      <c r="R41" s="2" t="s">
        <v>221</v>
      </c>
      <c r="S41" s="2" t="s">
        <v>222</v>
      </c>
      <c r="T41" s="10">
        <f>HYPERLINK("https://my.zakupki.prom.ua/cabinet/purchases/state_purchase_lot/view/855979")</f>
      </c>
      <c r="U41" s="2" t="s">
        <v>215</v>
      </c>
      <c r="V41" s="5">
        <v>0</v>
      </c>
      <c r="W41" s="2"/>
      <c r="X41" s="2" t="s">
        <v>223</v>
      </c>
      <c r="Y41" s="8">
        <v>165150</v>
      </c>
      <c r="Z41" s="2" t="s">
        <v>39</v>
      </c>
      <c r="AA41" s="2" t="s">
        <v>40</v>
      </c>
      <c r="AB41" s="2"/>
      <c r="AC41" s="2"/>
      <c r="AD41" s="2" t="s">
        <v>224</v>
      </c>
    </row>
    <row r="42" spans="1:30" ht="12.75">
      <c r="A42" s="5">
        <v>38</v>
      </c>
      <c r="B42" s="2" t="s">
        <v>225</v>
      </c>
      <c r="C42" s="6" t="s">
        <v>226</v>
      </c>
      <c r="D42" s="2" t="s">
        <v>227</v>
      </c>
      <c r="E42" s="2" t="s">
        <v>213</v>
      </c>
      <c r="F42" s="7">
        <v>44946</v>
      </c>
      <c r="G42" s="7">
        <v>44954</v>
      </c>
      <c r="H42" s="7">
        <v>44965</v>
      </c>
      <c r="I42" s="5">
        <v>1</v>
      </c>
      <c r="J42" s="8">
        <v>2000</v>
      </c>
      <c r="K42" s="8">
        <v>105000</v>
      </c>
      <c r="L42" s="8">
        <v>52.5</v>
      </c>
      <c r="M42" s="8">
        <v>99980</v>
      </c>
      <c r="N42" s="8">
        <v>49.99</v>
      </c>
      <c r="O42" s="9" t="s">
        <v>228</v>
      </c>
      <c r="P42" s="8">
        <v>5020</v>
      </c>
      <c r="Q42" s="8">
        <v>4.78</v>
      </c>
      <c r="R42" s="2" t="s">
        <v>228</v>
      </c>
      <c r="S42" s="2" t="s">
        <v>229</v>
      </c>
      <c r="T42" s="10">
        <f>HYPERLINK("https://my.zakupki.prom.ua/cabinet/purchases/state_purchase_lot/view/851082")</f>
      </c>
      <c r="U42" s="2" t="s">
        <v>215</v>
      </c>
      <c r="V42" s="5">
        <v>0</v>
      </c>
      <c r="W42" s="2"/>
      <c r="X42" s="2" t="s">
        <v>230</v>
      </c>
      <c r="Y42" s="8">
        <v>97980</v>
      </c>
      <c r="Z42" s="2" t="s">
        <v>39</v>
      </c>
      <c r="AA42" s="2" t="s">
        <v>40</v>
      </c>
      <c r="AB42" s="2"/>
      <c r="AC42" s="2"/>
      <c r="AD42" s="2" t="s">
        <v>231</v>
      </c>
    </row>
    <row r="43" spans="1:30" ht="12.75">
      <c r="A43" s="5">
        <v>39</v>
      </c>
      <c r="B43" s="2" t="s">
        <v>232</v>
      </c>
      <c r="C43" s="6" t="s">
        <v>233</v>
      </c>
      <c r="D43" s="2" t="s">
        <v>234</v>
      </c>
      <c r="E43" s="2" t="s">
        <v>213</v>
      </c>
      <c r="F43" s="7">
        <v>44936</v>
      </c>
      <c r="G43" s="7">
        <v>44944</v>
      </c>
      <c r="H43" s="7">
        <v>44950</v>
      </c>
      <c r="I43" s="5">
        <v>1</v>
      </c>
      <c r="J43" s="8">
        <v>517.15</v>
      </c>
      <c r="K43" s="8">
        <v>102000</v>
      </c>
      <c r="L43" s="8">
        <v>197.23484482258533</v>
      </c>
      <c r="M43" s="8">
        <v>101314.86</v>
      </c>
      <c r="N43" s="8">
        <v>195.9100067678623</v>
      </c>
      <c r="O43" s="9" t="s">
        <v>235</v>
      </c>
      <c r="P43" s="8">
        <v>685.14</v>
      </c>
      <c r="Q43" s="8">
        <v>0.67</v>
      </c>
      <c r="R43" s="2" t="s">
        <v>235</v>
      </c>
      <c r="S43" s="2" t="s">
        <v>236</v>
      </c>
      <c r="T43" s="10">
        <f>HYPERLINK("https://my.zakupki.prom.ua/cabinet/purchases/state_purchase_lot/view/840544")</f>
      </c>
      <c r="U43" s="2" t="s">
        <v>215</v>
      </c>
      <c r="V43" s="5">
        <v>0</v>
      </c>
      <c r="W43" s="2"/>
      <c r="X43" s="2" t="s">
        <v>237</v>
      </c>
      <c r="Y43" s="8">
        <v>101314.86</v>
      </c>
      <c r="Z43" s="2" t="s">
        <v>39</v>
      </c>
      <c r="AA43" s="2" t="s">
        <v>40</v>
      </c>
      <c r="AB43" s="2"/>
      <c r="AC43" s="2"/>
      <c r="AD43" s="2" t="s">
        <v>238</v>
      </c>
    </row>
    <row r="44" ht="12.75">
      <c r="A44" s="2" t="s">
        <v>239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