
<file path=[Content_Types].xml><?xml version="1.0" encoding="utf-8"?>
<Types xmlns="http://schemas.openxmlformats.org/package/2006/content-types">
  <Override ContentType="application/vnd.openxmlformats-officedocument.theme+xml" PartName="/xl/theme/theme1.xml"/>
  <Override ContentType="application/vnd.openxmlformats-officedocument.spreadsheetml.styles+xml" PartName="/xl/styles.xml"/>
  <Default ContentType="application/vnd.openxmlformats-package.relationships+xml" Extension="rels"/>
  <Default ContentType="application/xml" Extension="xml"/>
  <Default ContentType="image/png" Extension="png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PartName="/xl/worksheets/sheet1.xml" ContentType="application/vnd.openxmlformats-officedocument.spreadsheetml.worksheet+xml"/>
</Types>
</file>

<file path=_rels/.rels><ns0:Relationships xmlns:ns0="http://schemas.openxmlformats.org/package/2006/relationships">
  <ns0:Relationship Id="rId1" Target="xl/workbook.xml" Type="http://schemas.openxmlformats.org/officeDocument/2006/relationships/officeDocument"/>
  <ns0:Relationship Id="rId2" Target="docProps/core.xml" Type="http://schemas.openxmlformats.org/package/2006/relationships/metadata/core-properties"/>
  <ns0:Relationship Id="rId3" Target="docProps/app.xml" Type="http://schemas.openxmlformats.org/officeDocument/2006/relationships/extended-properties"/>
</ns0:Relationships>

</file>

<file path=xl/workbook.xml><?xml version="1.0" encoding="utf-8"?>
<s:workbook xmlns:s="http://schemas.openxmlformats.org/spreadsheetml/2006/main">
  <s:fileVersion appName="xl" lastEdited="4" lowestEdited="4" rupBuild="4505"/>
  <s:workbookPr defaultThemeVersion="124226" codeName="ThisWorkbook"/>
  <s:bookViews>
    <s:workbookView activeTab="0" autoFilterDateGrouping="1" firstSheet="0" minimized="0" showHorizontalScroll="1" showSheetTabs="1" showVerticalScroll="1" tabRatio="600" visibility="visible"/>
  </s:bookViews>
  <s:sheets>
    <s:sheet xmlns:r="http://schemas.openxmlformats.org/officeDocument/2006/relationships" name="Sheet" sheetId="1" r:id="rId1"/>
  </s:sheets>
  <s:definedNames>
    <s:definedName name="_xlnm._FilterDatabase" localSheetId="0" hidden="1">'Sheet'!$A$4:$AD$162</s:definedName>
  </s:definedNames>
  <s:calcPr calcId="124519" calcMode="auto" fullCalcOnLoad="1"/>
</s:workbook>
</file>

<file path=xl/sharedStrings.xml><?xml version="1.0" encoding="utf-8"?>
<sst xmlns="http://schemas.openxmlformats.org/spreadsheetml/2006/main" uniqueCount="607">
  <si>
    <t/>
  </si>
  <si>
    <t xml:space="preserve"> № 0512</t>
  </si>
  <si>
    <t xml:space="preserve"> № 16121</t>
  </si>
  <si>
    <t xml:space="preserve"> № 16122</t>
  </si>
  <si>
    <t xml:space="preserve"> № 700/М </t>
  </si>
  <si>
    <t xml:space="preserve"> №0955</t>
  </si>
  <si>
    <t xml:space="preserve"> №16121</t>
  </si>
  <si>
    <t>% зниження</t>
  </si>
  <si>
    <t>,,</t>
  </si>
  <si>
    <t>02071010</t>
  </si>
  <si>
    <t>03410000-7 Деревина</t>
  </si>
  <si>
    <t>0411</t>
  </si>
  <si>
    <t>0611</t>
  </si>
  <si>
    <t>09132000-3 Бензин;09134200-9 Дизельне паливо</t>
  </si>
  <si>
    <t>09210000-4 Мастильні засоби</t>
  </si>
  <si>
    <t>09310000-5 Електрична енергія</t>
  </si>
  <si>
    <t>10/11-02</t>
  </si>
  <si>
    <t>10/11-03</t>
  </si>
  <si>
    <t>12/12</t>
  </si>
  <si>
    <t>12/12-02</t>
  </si>
  <si>
    <t>14025417</t>
  </si>
  <si>
    <t>14286218</t>
  </si>
  <si>
    <t>14810000-2 Абразивні вироби</t>
  </si>
  <si>
    <t>1623516</t>
  </si>
  <si>
    <t>16310000-1 Косарки</t>
  </si>
  <si>
    <t>16810000-6 Частини для сільськогосподарської техніки</t>
  </si>
  <si>
    <t>18140000-2 Аксесуари до робочого одягу</t>
  </si>
  <si>
    <t>1899919796</t>
  </si>
  <si>
    <t>19640000-4 Поліетиленові мішки та пакети для сміття</t>
  </si>
  <si>
    <t>19720000-9 Синтетичні волокна</t>
  </si>
  <si>
    <t>19730000-2 Штучні волокна</t>
  </si>
  <si>
    <t>21107661</t>
  </si>
  <si>
    <t>21107661,ТОВ "ТЕЛЕРАДІОКОМПАНІЯ "ВІДІКОН",Україна</t>
  </si>
  <si>
    <t>21524440</t>
  </si>
  <si>
    <t>22110000-4 Друковані книги</t>
  </si>
  <si>
    <t>2232716834</t>
  </si>
  <si>
    <t>22460000-2 Рекламні матеріали, каталоги товарів та посібники</t>
  </si>
  <si>
    <t>2288312459</t>
  </si>
  <si>
    <t>23107516</t>
  </si>
  <si>
    <t>2315018324</t>
  </si>
  <si>
    <t>24310000-0 Основні неорганічні хімічні речовини</t>
  </si>
  <si>
    <t>24440000-0 Добрива різні</t>
  </si>
  <si>
    <t>24450000-3 Агрохімічна продукція</t>
  </si>
  <si>
    <t>2458503893</t>
  </si>
  <si>
    <t>24637417</t>
  </si>
  <si>
    <t>2467904392</t>
  </si>
  <si>
    <t>24910000-6 Клеї</t>
  </si>
  <si>
    <t>24950000-8 Спеціалізована хімічна продукція</t>
  </si>
  <si>
    <t>24960000-1 Хімічна продукція різна</t>
  </si>
  <si>
    <t>2629203176</t>
  </si>
  <si>
    <t>2820103407</t>
  </si>
  <si>
    <t>2836808619</t>
  </si>
  <si>
    <t>2845612071</t>
  </si>
  <si>
    <t>2882804236</t>
  </si>
  <si>
    <t>2945607357</t>
  </si>
  <si>
    <t>2992709030</t>
  </si>
  <si>
    <t>30115243</t>
  </si>
  <si>
    <t>3034707746</t>
  </si>
  <si>
    <t>3055312818</t>
  </si>
  <si>
    <t>3074515431</t>
  </si>
  <si>
    <t>30929821</t>
  </si>
  <si>
    <t>31150000-2 Баласти для розрядних ламп чи трубок</t>
  </si>
  <si>
    <t>31170000-8 Трансформатори</t>
  </si>
  <si>
    <t>31210000-1 Електрична апаратура для комутування та захисту електричних кіл</t>
  </si>
  <si>
    <t>31220000-4 Елементи електричних схем</t>
  </si>
  <si>
    <t>3134815419</t>
  </si>
  <si>
    <t>3139712986</t>
  </si>
  <si>
    <t>31410000-3 Гальванічні елементи</t>
  </si>
  <si>
    <t>3143814336</t>
  </si>
  <si>
    <t>31440000-2 Акумуляторні батареї</t>
  </si>
  <si>
    <t>31510000-4 Електричні лампи розжарення</t>
  </si>
  <si>
    <t>31520000-7 Світильники та освітлювальна арматура</t>
  </si>
  <si>
    <t>31650000-7 Ізоляційне приладдя</t>
  </si>
  <si>
    <t>32350000-1 Частини до аудіо- та відеообладнання</t>
  </si>
  <si>
    <t>32420000-3 Мережеве обладнання</t>
  </si>
  <si>
    <t>32550000-3 Телефонне обладнання</t>
  </si>
  <si>
    <t>32580000-2 Інформаційне обладнання</t>
  </si>
  <si>
    <t>3307700830</t>
  </si>
  <si>
    <t>33140000-3 Медичні матеріали</t>
  </si>
  <si>
    <t>33526171</t>
  </si>
  <si>
    <t>33600000-6 Фармацевтична продукція</t>
  </si>
  <si>
    <t>33760000-5 Туалетний папір, носові хустинки, рушники для рук і серветки</t>
  </si>
  <si>
    <t>34330000-9 Запасні частини до вантажних транспортних засобів, фургонів та легкових автомобілів</t>
  </si>
  <si>
    <t>34350000-5 Шини для транспортних засобів великої та малої тоннажності</t>
  </si>
  <si>
    <t>34910000-9 Гужові чи ручні вози, інші транспортні засоби з немеханічним приводом, багажні вози та різні запасні частини</t>
  </si>
  <si>
    <t>35068151</t>
  </si>
  <si>
    <t>35068151,ТОВ "А-МУССОН",Україна</t>
  </si>
  <si>
    <t>36593041</t>
  </si>
  <si>
    <t>36865753</t>
  </si>
  <si>
    <t>37474316</t>
  </si>
  <si>
    <t>38262177</t>
  </si>
  <si>
    <t>38282994</t>
  </si>
  <si>
    <t>38340000-0 Прилади для вимірювання величин</t>
  </si>
  <si>
    <t>38868227</t>
  </si>
  <si>
    <t>39130000-2 Офісні меблі</t>
  </si>
  <si>
    <t>39190000-0 Шпалери та інші настінні покриття</t>
  </si>
  <si>
    <t>39220000-0 Кухонне приладдя, товари для дому та господарства і приладдя для закладів громадського харчування</t>
  </si>
  <si>
    <t>39290000-1 Фурнітура різна</t>
  </si>
  <si>
    <t>39315753</t>
  </si>
  <si>
    <t>39510000-0 Вироби домашнього текстилю</t>
  </si>
  <si>
    <t>39540000-9 Вироби різні з канату, мотузки, шпагату та сітки</t>
  </si>
  <si>
    <t>39710000-2 Електричні побутові прилади</t>
  </si>
  <si>
    <t>39830000-9 Продукція для чищення</t>
  </si>
  <si>
    <t>40255656</t>
  </si>
  <si>
    <t>40593519</t>
  </si>
  <si>
    <t>41780038</t>
  </si>
  <si>
    <t>41884537</t>
  </si>
  <si>
    <t>41884537,ТОВ "ЕНЕРА СУМИ",Україна</t>
  </si>
  <si>
    <t>42130000-9 Арматура трубопровідна: крани, вентилі, клапани та подібні пристрої</t>
  </si>
  <si>
    <t>42650000-7 Ручні інструменти пневматичні чи моторизовані</t>
  </si>
  <si>
    <t>42844144</t>
  </si>
  <si>
    <t>42844212</t>
  </si>
  <si>
    <t>43422187</t>
  </si>
  <si>
    <t>43830000-0 Електричні інструменти</t>
  </si>
  <si>
    <t>44110000-4 Конструкційні матеріали</t>
  </si>
  <si>
    <t>44160000-9 Магістралі, трубопроводи, труби, обсадні труби, тюбінги та супутні вироби</t>
  </si>
  <si>
    <t>44170000-2 Плити, листи, стрічки та фольга, пов’язані з конструкційними матеріалами</t>
  </si>
  <si>
    <t>44220000-8 Столярні вироби</t>
  </si>
  <si>
    <t>44244847</t>
  </si>
  <si>
    <t>44310000-6 Вироби з дроту</t>
  </si>
  <si>
    <t>44320000-9 Кабелі та супутня продукція</t>
  </si>
  <si>
    <t>44330000-2 Будівельні прути, стрижні, дроти та профілі</t>
  </si>
  <si>
    <t>44410000-7 Вироби для ванної кімнати та кухні</t>
  </si>
  <si>
    <t>44420000-0 Будівельні товари</t>
  </si>
  <si>
    <t>44510000-8 Знаряддя</t>
  </si>
  <si>
    <t>44520000-1 Замки, ключі та петлі</t>
  </si>
  <si>
    <t>44530000-4 Кріпильні деталі</t>
  </si>
  <si>
    <t>44540000-7 Ланцюги</t>
  </si>
  <si>
    <t>44610000-9 Цистерни, резервуари, контейнери та посудини високого тиску</t>
  </si>
  <si>
    <t>44620000-2 Радіатори і котли для систем центрального опалення та їх деталі</t>
  </si>
  <si>
    <t>44810000-1 Фарби</t>
  </si>
  <si>
    <t>44820000-4 Лаки</t>
  </si>
  <si>
    <t>44830000-7 Мастики, шпаклівки, замазки та розчинники</t>
  </si>
  <si>
    <t>44838860</t>
  </si>
  <si>
    <t>44838860,ПП "ОККО-СЕРВІС",Україна;44763104,ТОВАРИСТВО З ОБМЕЖЕНОЮ ВІДПОВІДАЛЬНІСТЮ "ПЕТРОЛ ПАРТНЕР",Україна</t>
  </si>
  <si>
    <t>45450000-6 Інші завершальні будівельні роботи</t>
  </si>
  <si>
    <t>45453000-7 Капітальний ремонт і реставрація</t>
  </si>
  <si>
    <t>48190000-6 Пакети освітнього програмного забезпечення</t>
  </si>
  <si>
    <t>5/1</t>
  </si>
  <si>
    <t>50330000-7 Послуги з технічного обслуговування телекомунікаційного обладнання</t>
  </si>
  <si>
    <t>511</t>
  </si>
  <si>
    <t>55320000-9 Послуги з організації харчування</t>
  </si>
  <si>
    <t>60140000-1 Нерегулярні пасажирські перевезення</t>
  </si>
  <si>
    <t>6511</t>
  </si>
  <si>
    <t>66510000-8 Страхові послуги</t>
  </si>
  <si>
    <t>71320000-7 Послуги з інженерного проектування</t>
  </si>
  <si>
    <t>71520000-9 Послуги з нагляду за виконанням будівельних робіт</t>
  </si>
  <si>
    <t>72310000-1 Послуги з обробки даних</t>
  </si>
  <si>
    <t>79140000-7 Послуги з юридичної консультації та правового інформування</t>
  </si>
  <si>
    <t>79810000-5 Друкарські послуги</t>
  </si>
  <si>
    <t>79970000-4 Видавничі послуги</t>
  </si>
  <si>
    <t>80430000-7 Послуги у сфері університетської освіти для дорослих</t>
  </si>
  <si>
    <t>80510000-2 Послуги з професійної підготовки спеціалістів</t>
  </si>
  <si>
    <t>85140000-2 Послуги у сфері охорони здоров’я різні</t>
  </si>
  <si>
    <t>90513000-6 Послуги з поводження із безпечними сміттям і відходами та їх утилізація/видалення</t>
  </si>
  <si>
    <t>92120000-8 Послуги з розповсюдження кіно- та відеопродукції</t>
  </si>
  <si>
    <t>92221000-6 Послуги телевізійного виробництва</t>
  </si>
  <si>
    <t>92620000-3 Послуги, пов’язані зі спортом</t>
  </si>
  <si>
    <t>UA-2024-10-08-005839-a</t>
  </si>
  <si>
    <t>UA-2024-10-08-007491-a</t>
  </si>
  <si>
    <t>UA-2024-10-09-003582-a</t>
  </si>
  <si>
    <t>UA-2024-10-15-002716-a</t>
  </si>
  <si>
    <t>UA-2024-10-15-003074-a</t>
  </si>
  <si>
    <t>UA-2024-10-24-002234-a</t>
  </si>
  <si>
    <t>UA-2024-10-24-003136-a</t>
  </si>
  <si>
    <t>UA-2024-10-24-003324-a</t>
  </si>
  <si>
    <t>UA-2024-10-29-001642-a</t>
  </si>
  <si>
    <t>UA-2024-10-29-001761-a</t>
  </si>
  <si>
    <t>UA-2024-10-31-001248-a</t>
  </si>
  <si>
    <t>UA-2024-10-31-001371-a</t>
  </si>
  <si>
    <t>UA-2024-10-31-001427-a</t>
  </si>
  <si>
    <t>UA-2024-10-31-001477-a</t>
  </si>
  <si>
    <t>UA-2024-11-04-002756-a</t>
  </si>
  <si>
    <t>UA-2024-11-04-002962-a</t>
  </si>
  <si>
    <t>UA-2024-11-04-003022-a</t>
  </si>
  <si>
    <t>UA-2024-11-11-002307-a</t>
  </si>
  <si>
    <t>UA-2024-11-11-003307-a</t>
  </si>
  <si>
    <t>UA-2024-11-11-003656-a</t>
  </si>
  <si>
    <t>UA-2024-11-12-005267-a</t>
  </si>
  <si>
    <t>UA-2024-11-12-006109-a</t>
  </si>
  <si>
    <t>UA-2024-11-12-006208-a</t>
  </si>
  <si>
    <t>UA-2024-11-12-006421-a</t>
  </si>
  <si>
    <t>UA-2024-11-12-006661-a</t>
  </si>
  <si>
    <t>UA-2024-11-12-006730-a</t>
  </si>
  <si>
    <t>UA-2024-11-12-006816-a</t>
  </si>
  <si>
    <t>UA-2024-11-12-007333-a</t>
  </si>
  <si>
    <t>UA-2024-11-12-011896-a</t>
  </si>
  <si>
    <t>UA-2024-11-19-007095-a</t>
  </si>
  <si>
    <t>UA-2024-11-19-007243-a</t>
  </si>
  <si>
    <t>UA-2024-11-19-007510-a</t>
  </si>
  <si>
    <t>UA-2024-11-19-007649-a</t>
  </si>
  <si>
    <t>UA-2024-11-19-008116-a</t>
  </si>
  <si>
    <t>UA-2024-11-28-009717-a</t>
  </si>
  <si>
    <t>UA-2024-11-29-001790-a</t>
  </si>
  <si>
    <t>UA-2024-11-29-003524-a</t>
  </si>
  <si>
    <t>UA-2024-12-02-006568-a</t>
  </si>
  <si>
    <t>UA-2024-12-03-010889-a</t>
  </si>
  <si>
    <t>UA-2024-12-03-013954-a</t>
  </si>
  <si>
    <t>UA-2024-12-09-009137-a</t>
  </si>
  <si>
    <t>UA-2024-12-09-011939-a</t>
  </si>
  <si>
    <t>UA-2024-12-10-002037-a</t>
  </si>
  <si>
    <t>UA-2024-12-11-001656-a</t>
  </si>
  <si>
    <t>UA-2024-12-11-001910-a</t>
  </si>
  <si>
    <t>UA-2024-12-11-006984-a</t>
  </si>
  <si>
    <t>UA-2024-12-12-004427-a</t>
  </si>
  <si>
    <t>UA-2024-12-12-014559-a</t>
  </si>
  <si>
    <t>UA-2024-12-12-015198-a</t>
  </si>
  <si>
    <t>UA-2024-12-13-006298-a</t>
  </si>
  <si>
    <t>UA-2024-12-13-008079-a</t>
  </si>
  <si>
    <t>UA-2024-12-13-008253-a</t>
  </si>
  <si>
    <t>UA-2024-12-14-000380-a</t>
  </si>
  <si>
    <t>UA-2024-12-16-007003-a</t>
  </si>
  <si>
    <t>UA-2024-12-16-007277-a</t>
  </si>
  <si>
    <t>UA-2024-12-16-007453-a</t>
  </si>
  <si>
    <t>UA-2024-12-16-008564-a</t>
  </si>
  <si>
    <t>UA-2024-12-16-009167-a</t>
  </si>
  <si>
    <t>UA-2024-12-16-009382-a</t>
  </si>
  <si>
    <t>UA-2024-12-16-009538-a</t>
  </si>
  <si>
    <t>UA-2024-12-16-009640-a</t>
  </si>
  <si>
    <t>UA-2024-12-16-009728-a</t>
  </si>
  <si>
    <t>UA-2024-12-16-009851-a</t>
  </si>
  <si>
    <t>UA-2024-12-16-009946-a</t>
  </si>
  <si>
    <t>UA-2024-12-16-010289-a</t>
  </si>
  <si>
    <t>UA-2024-12-16-010372-a</t>
  </si>
  <si>
    <t>UA-2024-12-16-013484-a</t>
  </si>
  <si>
    <t>UA-2024-12-17-003695-a</t>
  </si>
  <si>
    <t>UA-2024-12-17-003843-a</t>
  </si>
  <si>
    <t>UA-2024-12-17-004031-a</t>
  </si>
  <si>
    <t>UA-2024-12-17-007624-a</t>
  </si>
  <si>
    <t>UA-2024-12-17-007765-a</t>
  </si>
  <si>
    <t>UA-2024-12-17-007893-a</t>
  </si>
  <si>
    <t>UA-2024-12-17-007981-a</t>
  </si>
  <si>
    <t>UA-2024-12-17-008083-a</t>
  </si>
  <si>
    <t>UA-2024-12-17-008180-a</t>
  </si>
  <si>
    <t>UA-2024-12-17-008294-a</t>
  </si>
  <si>
    <t>UA-2024-12-17-008490-a</t>
  </si>
  <si>
    <t>UA-2024-12-17-014930-a</t>
  </si>
  <si>
    <t>UA-2024-12-17-015326-a</t>
  </si>
  <si>
    <t>UA-2024-12-17-015860-a</t>
  </si>
  <si>
    <t>UA-2024-12-18-002314-a</t>
  </si>
  <si>
    <t>UA-2024-12-18-002564-a</t>
  </si>
  <si>
    <t>UA-2024-12-18-003910-a</t>
  </si>
  <si>
    <t>UA-2024-12-18-004888-a</t>
  </si>
  <si>
    <t>UA-2024-12-18-007144-a</t>
  </si>
  <si>
    <t>UA-2024-12-18-007310-a</t>
  </si>
  <si>
    <t>UA-2024-12-18-007442-a</t>
  </si>
  <si>
    <t>UA-2024-12-18-007563-a</t>
  </si>
  <si>
    <t>UA-2024-12-18-007654-a</t>
  </si>
  <si>
    <t>UA-2024-12-18-008096-a</t>
  </si>
  <si>
    <t>UA-2024-12-18-009065-a</t>
  </si>
  <si>
    <t>UA-2024-12-18-009140-a</t>
  </si>
  <si>
    <t>UA-2024-12-18-009276-a</t>
  </si>
  <si>
    <t>UA-2024-12-18-009427-a</t>
  </si>
  <si>
    <t>UA-2024-12-18-009675-a</t>
  </si>
  <si>
    <t>UA-2024-12-19-005273-a</t>
  </si>
  <si>
    <t>UA-2024-12-19-009085-a</t>
  </si>
  <si>
    <t>UA-2024-12-19-010003-a</t>
  </si>
  <si>
    <t>UA-2024-12-19-010193-a</t>
  </si>
  <si>
    <t>UA-2024-12-19-010344-a</t>
  </si>
  <si>
    <t>UA-2024-12-19-010540-a</t>
  </si>
  <si>
    <t>UA-2024-12-19-010741-a</t>
  </si>
  <si>
    <t>UA-2024-12-19-011911-a</t>
  </si>
  <si>
    <t>UA-2024-12-19-012019-a</t>
  </si>
  <si>
    <t>UA-2024-12-19-012156-a</t>
  </si>
  <si>
    <t>UA-2024-12-19-012270-a</t>
  </si>
  <si>
    <t>UA-2024-12-19-012380-a</t>
  </si>
  <si>
    <t>UA-2024-12-19-012674-a</t>
  </si>
  <si>
    <t>UA-2024-12-19-012796-a</t>
  </si>
  <si>
    <t>UA-2024-12-19-012961-a</t>
  </si>
  <si>
    <t>UA-2024-12-19-013519-a</t>
  </si>
  <si>
    <t>UA-2024-12-19-013735-a</t>
  </si>
  <si>
    <t>UA-2024-12-19-013853-a</t>
  </si>
  <si>
    <t>UA-2024-12-19-013952-a</t>
  </si>
  <si>
    <t>UA-2024-12-19-014070-a</t>
  </si>
  <si>
    <t>UA-2024-12-19-014171-a</t>
  </si>
  <si>
    <t>UA-2024-12-20-003324-a</t>
  </si>
  <si>
    <t>UA-2024-12-20-003472-a</t>
  </si>
  <si>
    <t>UA-2024-12-20-003605-a</t>
  </si>
  <si>
    <t>UA-2024-12-20-003721-a</t>
  </si>
  <si>
    <t>UA-2024-12-20-004402-a</t>
  </si>
  <si>
    <t>UA-2024-12-20-004535-a</t>
  </si>
  <si>
    <t>UA-2024-12-20-005247-a</t>
  </si>
  <si>
    <t>UA-2024-12-23-001378-a</t>
  </si>
  <si>
    <t>UA-2024-12-23-001497-a</t>
  </si>
  <si>
    <t>UA-2024-12-23-001579-a</t>
  </si>
  <si>
    <t>UA-2024-12-23-001626-a</t>
  </si>
  <si>
    <t>UA-2024-12-23-001747-a</t>
  </si>
  <si>
    <t>UA-2024-12-23-001800-a</t>
  </si>
  <si>
    <t>UA-2024-12-23-001990-a</t>
  </si>
  <si>
    <t>UA-2024-12-23-002106-a</t>
  </si>
  <si>
    <t>UA-2024-12-23-002173-a</t>
  </si>
  <si>
    <t>UA-2024-12-23-002439-a</t>
  </si>
  <si>
    <t>UA-2024-12-23-002669-a</t>
  </si>
  <si>
    <t>UA-2024-12-23-002814-a</t>
  </si>
  <si>
    <t>UA-2024-12-23-003414-a</t>
  </si>
  <si>
    <t>UA-2024-12-23-003531-a</t>
  </si>
  <si>
    <t>UA-2024-12-23-003702-a</t>
  </si>
  <si>
    <t>UA-2024-12-23-003822-a</t>
  </si>
  <si>
    <t>UA-2024-12-23-006583-a</t>
  </si>
  <si>
    <t>UA-2024-12-23-007727-a</t>
  </si>
  <si>
    <t>UA-2024-12-23-007831-a</t>
  </si>
  <si>
    <t>UA-2024-12-23-007964-a</t>
  </si>
  <si>
    <t>UA-2024-12-23-008115-a</t>
  </si>
  <si>
    <t>UA-2024-12-23-008198-a</t>
  </si>
  <si>
    <t>UA-2024-12-23-008315-a</t>
  </si>
  <si>
    <t>UA-2024-12-23-008423-a</t>
  </si>
  <si>
    <t>UA-2024-12-23-008600-a</t>
  </si>
  <si>
    <t>UA-2024-12-23-008679-a</t>
  </si>
  <si>
    <t>UA-2024-12-23-008749-a</t>
  </si>
  <si>
    <t>UA-2024-12-23-008868-a</t>
  </si>
  <si>
    <t>UA-2024-12-23-009311-a</t>
  </si>
  <si>
    <t>UA-2024-12-23-009569-a</t>
  </si>
  <si>
    <t>UA-2024-12-23-009656-a</t>
  </si>
  <si>
    <t>UA-2024-12-26-006360-a</t>
  </si>
  <si>
    <t>UA-2024-12-26-006511-a</t>
  </si>
  <si>
    <t>UA-2024-12-26-006870-a</t>
  </si>
  <si>
    <t>UAH</t>
  </si>
  <si>
    <t>report-feedback@zakupivli.pro</t>
  </si>
  <si>
    <t>ЄДРПОУ переможця</t>
  </si>
  <si>
    <t>ІВАЩЕНКО ВАЛЕРІЙ ВІКТОРОВИЧ</t>
  </si>
  <si>
    <t>Ідентифікатор закупівлі</t>
  </si>
  <si>
    <t>Ізоляційна стрічка,термоусаджувальна трубка,роз`єм</t>
  </si>
  <si>
    <t>Інвертор безперебійного живлення</t>
  </si>
  <si>
    <t>Інвертор,блок живлення</t>
  </si>
  <si>
    <t xml:space="preserve">Інформаційне обладнання </t>
  </si>
  <si>
    <t>Інформаційні таблички</t>
  </si>
  <si>
    <t>Агроволокно</t>
  </si>
  <si>
    <t>Акумулятор</t>
  </si>
  <si>
    <t>Акумуляторна батарея</t>
  </si>
  <si>
    <t>Батарейка</t>
  </si>
  <si>
    <t>Бензин А-95, Дизельне паливо:Бензин А-95, Дизельне паливо</t>
  </si>
  <si>
    <t>Бокорізи</t>
  </si>
  <si>
    <t>Валюта</t>
  </si>
  <si>
    <t xml:space="preserve">Виготовлення  проектно-кошторисної документації по об’єкту: Капітальний ремонт з гідроізоляції наружніх стін укриття в корпусі філологічного факультета СумДПУ імені А.С.Макаренка, м. Суми, вул. Роменська, 87 (коригування)) </t>
  </si>
  <si>
    <t>Вимикач,щит,ящик,символ молнія,перемикач навантаження</t>
  </si>
  <si>
    <t>Всі учасники закупки</t>
  </si>
  <si>
    <t>Відкриті торги з особливостями</t>
  </si>
  <si>
    <t>Віник,совок,відро,кошик,мітла,сигнальна стрічка,граблі,сокира</t>
  </si>
  <si>
    <t>ГРОМАДСЬКА ОРГАНІЗАЦІЯ "ФЕДЕРАЦІЯ ХОКЕЮ НА ТРАВІ УКРАЇНИ"</t>
  </si>
  <si>
    <t>Ганчірка,набір для прибирання,дозатор,натирач,відро,полотер</t>
  </si>
  <si>
    <t>Герметик</t>
  </si>
  <si>
    <t>Герметик,грунт,грунтівка,суміш Кнауф,шпаклівка,портландцемент,розчинник,антисилікон,сольвент</t>
  </si>
  <si>
    <t>Герметик,паста для ущільнення</t>
  </si>
  <si>
    <t>Грибок</t>
  </si>
  <si>
    <t>Губка,шкребок,йорж,набір для прибирання,швабра,дозатор</t>
  </si>
  <si>
    <t>ДЕРЖАВНА УСТАНОВА "НАУКОВО-МЕТОДИЧНИЙ ЦЕНТР ВИЩОЇ ТА ФАХОВОЇ ПЕРЕДВИЩОЇ ОСВІТИ"</t>
  </si>
  <si>
    <t>ДК 021:2015 32550000-3 - Телефонне обладнання (Плата центрального процесора ЦАТС TELRAD Advance IP C400)</t>
  </si>
  <si>
    <t>ДК 021:2015-22110000-4 Друковані книги (Книги) для поповнення бібліотечного фонду</t>
  </si>
  <si>
    <t>Дата закінчення процедури</t>
  </si>
  <si>
    <t>Дата проведення аукціону або розгляду</t>
  </si>
  <si>
    <t>Дата публікації закупівлі</t>
  </si>
  <si>
    <t xml:space="preserve">Дверні блоки з монтажним комплектом </t>
  </si>
  <si>
    <t xml:space="preserve">Дезінфікуючі засоби (для басейну) </t>
  </si>
  <si>
    <t>Диск відрізний</t>
  </si>
  <si>
    <t>Дихлофос</t>
  </si>
  <si>
    <t>Дрова паливні</t>
  </si>
  <si>
    <t>Дюбель</t>
  </si>
  <si>
    <t>Електрична енергія для потреб гуртожитків з розподілом</t>
  </si>
  <si>
    <t>Електрична енергія для потреб гуртожитків з розподілом:Електрична енергія для потреб гуртожитків з розподілом</t>
  </si>
  <si>
    <t>Електрична енергія для потреб учбових корпусів без розподілу:Електрична енергія для потреб учбових корпусів без розподілу</t>
  </si>
  <si>
    <t>Електроди,припій,дріт,каніфоль</t>
  </si>
  <si>
    <t>Електрочайник</t>
  </si>
  <si>
    <t>Жалюзі вертикальні</t>
  </si>
  <si>
    <t>Жилка для тримера,ремень,ліска</t>
  </si>
  <si>
    <t>Заглушка,хомут</t>
  </si>
  <si>
    <t>Закупівля без використання електронної системи</t>
  </si>
  <si>
    <t>Замок,петля,міжкімнатний механізм,дверна засувка,шпингалет,замок,циліндр,ручка</t>
  </si>
  <si>
    <t>Засіб для миття посуду,порошок,засіб для миття скла,мило,білизна,серветки,папір туалетний,сантрі-гель,засіб для полірування,рушник,освіжувач повітря,дезінфікуючий засіб</t>
  </si>
  <si>
    <t>Засіб для миття,мило,засіб для видалення жиру,освіжувач повітря,блок туалетний,крот</t>
  </si>
  <si>
    <t>Засіб миючий</t>
  </si>
  <si>
    <t>Звіт створено 7 січня в 10:13 з використанням http://zakupivli.pro</t>
  </si>
  <si>
    <t>Змішувач,гнучке підведення,змішувач,сифон,букса,гофра</t>
  </si>
  <si>
    <t>КАНАТОВ ВІТАЛІЙ ЄВГЕНІЙОВИЧ</t>
  </si>
  <si>
    <t>Кабель,провід,каніфоль,трубка,стрічка</t>
  </si>
  <si>
    <t>Капітальний ремонт з гідроізоляції наружніх стін укриття в корпусі філологічного факультета СумДПУ імені А.С.Макаренка, м.Суми, вул Роменська,87 (коригування)</t>
  </si>
  <si>
    <t>Картридж для води</t>
  </si>
  <si>
    <t>Квартальний календар на 2025 рік</t>
  </si>
  <si>
    <t>Кислота паяльна</t>
  </si>
  <si>
    <t>Класифікатор</t>
  </si>
  <si>
    <t>Клей</t>
  </si>
  <si>
    <t>Клей,клейова суміш</t>
  </si>
  <si>
    <t>Ключ,клейові стрижні,паяльник,вороток</t>
  </si>
  <si>
    <t>Книги</t>
  </si>
  <si>
    <t>Колесо для візка</t>
  </si>
  <si>
    <t>Компакт</t>
  </si>
  <si>
    <t>Компостер</t>
  </si>
  <si>
    <t>Конектор</t>
  </si>
  <si>
    <t>Коробка дверна,рейка</t>
  </si>
  <si>
    <t>Коробка,розетка,вилка,клемник,клемна коробка,колодка,клема,наконечник</t>
  </si>
  <si>
    <t>Котел</t>
  </si>
  <si>
    <t>Кран,повітровідвідник,клапан,монокран,кран</t>
  </si>
  <si>
    <t>Круг відрізний</t>
  </si>
  <si>
    <t>Кріплення</t>
  </si>
  <si>
    <t>Кут,фіксатор</t>
  </si>
  <si>
    <t>Кількість запрошених постачальників</t>
  </si>
  <si>
    <t>Кількість одиниць</t>
  </si>
  <si>
    <t>Кількість учасників аукціону</t>
  </si>
  <si>
    <t>Лак</t>
  </si>
  <si>
    <t>Лампа</t>
  </si>
  <si>
    <t>Ланцюг</t>
  </si>
  <si>
    <t>Ліхтар</t>
  </si>
  <si>
    <t>Масло,олива</t>
  </si>
  <si>
    <t>Мастило</t>
  </si>
  <si>
    <t>Меблі для навчального процесу</t>
  </si>
  <si>
    <t>Медикаменти</t>
  </si>
  <si>
    <t>Медичні матеріали</t>
  </si>
  <si>
    <t>Модульний перемикач навантаження</t>
  </si>
  <si>
    <t>Мотокоса</t>
  </si>
  <si>
    <t>НАЦІОНАЛЬНИЙ УНІВЕРСИТЕТ "ЛЬВІВСЬКА ПОЛІТЕХНІКА"</t>
  </si>
  <si>
    <t>НЕЛІН ВАЛЕРІЙ ВАСИЛЬОВИЧ</t>
  </si>
  <si>
    <t>Навчання та перевірка знань посадових осіб та спеціалістів з питань охорони праці</t>
  </si>
  <si>
    <t>Надання на обліковий запис Замовника Перевірочних документів у кількості 1000 (тисяча) штук для здійснення перевірки текстів чи документів, наданих Замовником, за допомогою Системи на предмет схожості з іншими текстами, що містяться в базі даних</t>
  </si>
  <si>
    <t>Назва потенційного переможця (з найменшою ціною)</t>
  </si>
  <si>
    <t>Назва товару</t>
  </si>
  <si>
    <t>Напалм,спасатель хвої,актара,кріт</t>
  </si>
  <si>
    <t>Ножиці,дзеркалотримач,органайзер,ручка на палці,ніж,пульверизатор,ножівка,пістолет,рулетка,оприскувач,біта,струбцина,тринога,диск,лійка,рукавички,кліпси,сітка</t>
  </si>
  <si>
    <t>Номер договору</t>
  </si>
  <si>
    <t>Омивач скла</t>
  </si>
  <si>
    <t>Організація участі команди Сумського державного педагогічного університету імені А.С.Макаренка в Чемпіонаті України з хокею на траві серед жіночих команд Вищої ліги сезону 2024/2025 р.р.</t>
  </si>
  <si>
    <t>Оригінал-макет (розробка макету видання,літературне редагування тексту коректура та технічна правка тексту,комп`ютерне макетування сторінок,технічна правка оригінал-макету,дизайн обкладинки) книги "Сумський педагогічний вікова історія і сьогодення"</t>
  </si>
  <si>
    <t>Очікувана вартість, грн</t>
  </si>
  <si>
    <t>Очікувана вартість, одиниця.</t>
  </si>
  <si>
    <t>ПП "ОККО-СЕРВІС"</t>
  </si>
  <si>
    <t>ПРИВАТНА ФІРМА "ВИДАВНИЦТВО "УНІВЕРСИТЕТСЬКА КНИГА"</t>
  </si>
  <si>
    <t>ПРИВАТНЕ АКЦІОНЕРНЕ ТОВАРИСТВО "СТРАХОВА ГРУПА "ТАС"</t>
  </si>
  <si>
    <t>ПРИВАТНЕ АКЦІОНЕРНЕ ТОВАРИСТВО "СТРАХОВА КОМПАНІЯ "ТАС"</t>
  </si>
  <si>
    <t>Пакети для сміття</t>
  </si>
  <si>
    <t>Пакети для сміття,мішок</t>
  </si>
  <si>
    <t>Пензель,стрічка,мінівалик,ручка,валик</t>
  </si>
  <si>
    <t>Перевезення організованої Замовником групи пасажирів</t>
  </si>
  <si>
    <t>Плита для стелі</t>
  </si>
  <si>
    <t>Плінтус,порожек</t>
  </si>
  <si>
    <t>Пневмопістолет</t>
  </si>
  <si>
    <t>Подовжувач</t>
  </si>
  <si>
    <t>Показник напруги</t>
  </si>
  <si>
    <t>Покриття для підлоги</t>
  </si>
  <si>
    <t>Покришка</t>
  </si>
  <si>
    <t>Посилання на тендер</t>
  </si>
  <si>
    <t>Послуги гарячого харчування студентам СумДПУ імені А.С.Макаренка,- учасникам тренінгу "OCC SOS" організованого Українською асоціацією студентів для органів студентських самоврядувань у місті Суми</t>
  </si>
  <si>
    <t>Послуги з виготовлення та розповсюдження кіно- та відеопродукції щодо діяльності Сумського державного педагогічний університету імені А.С. Макаренка в умовах війни</t>
  </si>
  <si>
    <t>Послуги з обробки даних, видачі сертифікатів, перевидачі до закінчення строку чинності такого сертифікату та їх обслуговування</t>
  </si>
  <si>
    <t xml:space="preserve">Послуги з оперативного інформування громадськості про діяльність Сумського державного педагогічний університет імені А.С. Макаренка шляхом виготовлення та трансляції відеоматеріалів на телебаченні:Послуги з оперативного інформування громадськості про діяльність Сумського державного педагогічний університет імені А.С. Макаренка шляхом виготовлення та трансляції відеоматеріалів на телебаченні
</t>
  </si>
  <si>
    <t>Послуги з поводження з побутовими відходами для бюджетних установ, для потреб населення
:Послуги з поводження з побутовими відходами для бюджетних установ, для потреб населення</t>
  </si>
  <si>
    <t>Послуги з поточного ремонту коридору II поверху, в переході фізико-математичного корпусу СумДПУ імені А.С.Макаренка,м.Суми,вул.Роменська,87</t>
  </si>
  <si>
    <t>Послуги з проведення періодичного медичного огляду водіїв ТЗ</t>
  </si>
  <si>
    <t>Послуги з технічного обслуговування існуючої ЦАТС «TELRAD Advance IP С400»</t>
  </si>
  <si>
    <t>Послуги проведення єдиного державного кваліфікаційного іспиту</t>
  </si>
  <si>
    <t>Послуги сторонніх фахівців (консультаційні послуги з питань публічних закупівель)</t>
  </si>
  <si>
    <t>Причина скасування закупівлі</t>
  </si>
  <si>
    <t>Провід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</si>
  <si>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</si>
  <si>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</si>
  <si>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Профорієнтаційні матеріали</t>
  </si>
  <si>
    <t>Профіль</t>
  </si>
  <si>
    <t>Профіль,плівка,прут,полотно</t>
  </si>
  <si>
    <t>Підшипник,гальмівні колодки</t>
  </si>
  <si>
    <t>Піна,розчинник</t>
  </si>
  <si>
    <t>Редакційно-видавничі послуги згідно з специфікацією (додаток №1 до договору), що виконуються за проектом наукових робіт та науково-технічних (експериментальних) розробок молодих вчених "Організаційно-економічне забезпечення повоєнного сталого розвитку територій на основі інфраструктурно-сервісної методології розвитку інноваційних спільнот"</t>
  </si>
  <si>
    <t>Рекламна продукція</t>
  </si>
  <si>
    <t>Рекламні матеріали, каталоги товарів та посібники - код за ЄЗС ДК 021:2015 - 22460000-2 - брендовані (з логотипом) папки</t>
  </si>
  <si>
    <t>Ремені стяжні</t>
  </si>
  <si>
    <t>Роботи з авторського нагляду по об’єкту: Капітальний ремонт з гідроізоляції наружніх стін укриття в корпусі філологічного факультета СумДПУ імені А.С.Макаренка, м.Суми, вул. Роменська,87</t>
  </si>
  <si>
    <t>Розробка проектної документації по об'єкту: "Капітальний ремонт підвальних приміщень з пристосуванням їх як найпростіше укриття в будівлі Гуртожитку №4 СумДПУ імені А.С.Макаренка за адресою:м. Суми, вул. Роменська,93 "</t>
  </si>
  <si>
    <t>Рукавиці</t>
  </si>
  <si>
    <t>Рукавички</t>
  </si>
  <si>
    <t>СУХОРУКОВ ВІТАЛІЙ ПЕТРОВИЧ</t>
  </si>
  <si>
    <t>Саморіз,кутик,шуруп,дюбель</t>
  </si>
  <si>
    <t>Світильник</t>
  </si>
  <si>
    <t>Світильник,прожектор,МТК,ліхтар</t>
  </si>
  <si>
    <t>Свічка запалювання</t>
  </si>
  <si>
    <t>Статус</t>
  </si>
  <si>
    <t>Статус договору</t>
  </si>
  <si>
    <t>Страхування наземних транспортних засобів</t>
  </si>
  <si>
    <t>Стрем`янка</t>
  </si>
  <si>
    <t>Стрічка клейка</t>
  </si>
  <si>
    <t>Субстрат,грунтосуміш</t>
  </si>
  <si>
    <t>Сума зниження грн</t>
  </si>
  <si>
    <t>Сітка кладочна</t>
  </si>
  <si>
    <t>ТОВ "А-МУССОН"</t>
  </si>
  <si>
    <t>ТОВ "ЕНЕРА СУМИ"</t>
  </si>
  <si>
    <t>ТОВ "ТЕЛЕРАДІОКОМПАНІЯ "ВІДІКОН"</t>
  </si>
  <si>
    <t>ТОВАРИСТВО З ОБМЕЖЕНОЮ ВІДПОВІДАЛЬНІСТЮ "АРТЕМОН"</t>
  </si>
  <si>
    <t>ТОВАРИСТВО З ОБМЕЖЕНОЮ ВІДПОВІДАЛЬНІСТЮ "ВИДАВНИЦТВО "НАВЧАЛЬНА КНИГА - БОГДАН"</t>
  </si>
  <si>
    <t>ТОВАРИСТВО З ОБМЕЖЕНОЮ ВІДПОВІДАЛЬНІСТЮ "ВИДАВНИЦТВО ЛІРА-К"</t>
  </si>
  <si>
    <t>ТОВАРИСТВО З ОБМЕЖЕНОЮ ВІДПОВІДАЛЬНІСТЮ "ВИДАВНИЧИЙ ЦЕНТР "АКАДЕМІЯ"</t>
  </si>
  <si>
    <t>ТОВАРИСТВО З ОБМЕЖЕНОЮ ВІДПОВІДАЛЬНІСТЮ "ВСЕУКРАЇНСЬКЕ СПЕЦІАЛІЗОВАНЕ ВИДАВНИЦТВО "МЕДИЦИНА"</t>
  </si>
  <si>
    <t>ТОВАРИСТВО З ОБМЕЖЕНОЮ ВІДПОВІДАЛЬНІСТЮ "ДІДЖІ СОЛЮШНС"</t>
  </si>
  <si>
    <t>ТОВАРИСТВО З ОБМЕЖЕНОЮ ВІДПОВІДАЛЬНІСТЮ "ЕНЕРА СУМИ"</t>
  </si>
  <si>
    <t>ТОВАРИСТВО З ОБМЕЖЕНОЮ ВІДПОВІДАЛЬНІСТЮ "ЛІНДА ФАРМ"</t>
  </si>
  <si>
    <t>ТОВАРИСТВО З ОБМЕЖЕНОЮ ВІДПОВІДАЛЬНІСТЮ "ЛЛК-ГРУП"</t>
  </si>
  <si>
    <t>ТОВАРИСТВО З ОБМЕЖЕНОЮ ВІДПОВІДАЛЬНІСТЮ "НАВЧАЛЬНО - ВИРОБНИЧИЙ ЦЕНТР "ПЛАНЕТА ЗНАНЬ"</t>
  </si>
  <si>
    <t>ТОВАРИСТВО З ОБМЕЖЕНОЮ ВІДПОВІДАЛЬНІСТЮ "НАВЧАЛЬНО-КОНСАЛТИНГОВИЙ ЦЕНТР "ЗАКУПІВЛІ"</t>
  </si>
  <si>
    <t>ТОВАРИСТВО З ОБМЕЖЕНОЮ ВІДПОВІДАЛЬНІСТЮ "ПЛАГІАТ"</t>
  </si>
  <si>
    <t>ТОВАРИСТВО З ОБМЕЖЕНОЮ ВІДПОВІДАЛЬНІСТЮ "СУМИСТРІМБУД"</t>
  </si>
  <si>
    <t>ТОВАРИСТВО З ОБМЕЖЕНОЮ ВІДПОВІДАЛЬНІСТЮ "СУМСЬКИЙ РЕГІОНАЛЬНИЙ "МЕДИЧНИЙ ЦЕНТР БЕЗПЕКИ ДОРОЖНЬОГО РУХУ"</t>
  </si>
  <si>
    <t>ТОВАРИСТВО З ОБМЕЖЕНОЮ ВІДПОВІДАЛЬНІСТЮ "ТАНДЕМ-ЛМ"</t>
  </si>
  <si>
    <t>ТОВАРИСТВО З ОБМЕЖЕНОЮ ВІДПОВІДАЛЬНІСТЮ "ЦЕНТР СЕРТИФІКАЦІЇ КЛЮЧІВ "УКРАЇНА"</t>
  </si>
  <si>
    <t xml:space="preserve">Технічний нагляд по об’єкту: Капітальний ремонт з гідроізоляції наружніх стін укриття в корпусі філологічного факультета СумДПУ імені А.С.Макаренка, м.Суми, вул Роменська,87 (коригування) </t>
  </si>
  <si>
    <t>Технічний нагляду по об’єкту: Капітальний ремонт з гідроізоляції наружніх стін укриття в корпусі філологічного факультета СумДПУ імені А.С.Макаренка, м.Суми, вул. Роменська,87 за кодом ДК 021:2015: 71520000-9 Послуги з нагляду за виконанням будівельних робіт</t>
  </si>
  <si>
    <t>Тип процедури</t>
  </si>
  <si>
    <t>Трансформатор струму</t>
  </si>
  <si>
    <t>Труба,кран,кільце,шланг,прокладка</t>
  </si>
  <si>
    <t>Труба,трійник,хрестовина,хомут,муфта,редукція,манжет,коліно,роз`єднання,фум стрічка,льон сантехнічний,ревізія,заглушка,шланг</t>
  </si>
  <si>
    <t>Туалетний папір,серветки,рушник</t>
  </si>
  <si>
    <t>Укладення договору до</t>
  </si>
  <si>
    <t>Укладення договору з</t>
  </si>
  <si>
    <t>Укладення полісів обов`язкового страхування цивільно-правової відповідальності власників наземних транспортних засобів</t>
  </si>
  <si>
    <t>ФОП БАШИНСЬКИЙ ІГОР АНАТОЛІЙОВИЧ</t>
  </si>
  <si>
    <t>ФОП Братушка Наталія Анатоліївна</t>
  </si>
  <si>
    <t>ФОП ГЛУЩЕНКО ОЛЬГА МИКОЛАЇВНА</t>
  </si>
  <si>
    <t>ФОП ГОРОДИСЬКИЙ АНАТОЛІЙ ПЕТРОВИЧ</t>
  </si>
  <si>
    <t>ФОП ДВОРНИК РОМАН ІВАНОВИЧ</t>
  </si>
  <si>
    <t>ФОП КАНАТОВ ВІТАЛІЙ ЄВГЕНІЙОВИЧ</t>
  </si>
  <si>
    <t>ФОП МАКОВСЬКИЙ ЄВГЕН ВОЛОДИМИРОВИЧ</t>
  </si>
  <si>
    <t>ФОП МИХАЙЛЕНКО ЮРІЙ МИКОЛАЙОВИЧ</t>
  </si>
  <si>
    <t>ФОП ПІЧА СВІТЛАНА ВОЛОДИМИРІВНА</t>
  </si>
  <si>
    <t>ФОП ПАНОВ ОЛЕКСАНДР МИКОЛАЙОВИЧ</t>
  </si>
  <si>
    <t>ФОП ПИЛИПЕЦЬ СЕРГІЙ ВІКТОРОВИЧ</t>
  </si>
  <si>
    <t>ФОП ПРИВАТНЕ ПІДПРИЄМСТВО "НОВА КНИГА"</t>
  </si>
  <si>
    <t>ФОП ПРИХОЖАЙ ОЛЕГ ЛЕОНІДОВИЧ</t>
  </si>
  <si>
    <t>ФОП САВЧУК ОЛЕКСАНДР ОЛЕГОВИЧ</t>
  </si>
  <si>
    <t>ФОП ТОВАРИСТВО З ОБМЕЖЕНОЮ ВІДПОВІДАЛЬНІСТЮ "ПАТЕРИК"</t>
  </si>
  <si>
    <t>ФОП ТРУШИН ОЛЕКСАНДР ВІКТОРОВИЧ</t>
  </si>
  <si>
    <t>ФОП УРУН СВІТЛАНА МИКОЛАЇВНА</t>
  </si>
  <si>
    <t>ФОП ЦЬОМА СЕРГІЙ ПЕТРОВИЧ</t>
  </si>
  <si>
    <t>Фактична сума договору</t>
  </si>
  <si>
    <t>Фактичний переможець</t>
  </si>
  <si>
    <t>Фарба,емаль,барвник,аерозоль</t>
  </si>
  <si>
    <t>Фарбопульт</t>
  </si>
  <si>
    <t>Фільтр мастила,тяжка стабілізатора,гальмівні колодки</t>
  </si>
  <si>
    <t>Частини до аудіо- та відео обладнання</t>
  </si>
  <si>
    <t>ШУМАКОВ ОЛЕГ ВІКТОРОВИЧ</t>
  </si>
  <si>
    <t>Шланг,заглушка,з`єднання,хомут,труба</t>
  </si>
  <si>
    <t>Шпалери</t>
  </si>
  <si>
    <t>Шпуля,пружина</t>
  </si>
  <si>
    <t>Шурупокрут</t>
  </si>
  <si>
    <t>Щиток захисний</t>
  </si>
  <si>
    <t>Якщо ви маєте пропозицію чи побажання щодо покращення цього звіту, напишіть нам, будь ласка:</t>
  </si>
  <si>
    <t>активний</t>
  </si>
  <si>
    <t>завершений</t>
  </si>
  <si>
    <t>завершено</t>
  </si>
  <si>
    <t>закритий</t>
  </si>
  <si>
    <t>закупівля не відбулась</t>
  </si>
  <si>
    <t>кілька позицій</t>
  </si>
  <si>
    <t>очікує підпису</t>
  </si>
  <si>
    <t>пропозиції розглянуті</t>
  </si>
  <si>
    <t>№</t>
  </si>
  <si>
    <t>№ 02125510</t>
  </si>
  <si>
    <t>№ 07/10</t>
  </si>
  <si>
    <t>№ 1001</t>
  </si>
  <si>
    <t>№ 1002</t>
  </si>
  <si>
    <t>№ 1005</t>
  </si>
  <si>
    <t>№ 108</t>
  </si>
  <si>
    <t>№ 1112</t>
  </si>
  <si>
    <t>№ 1412</t>
  </si>
  <si>
    <t>№ 1511</t>
  </si>
  <si>
    <t>№ 1512</t>
  </si>
  <si>
    <t>№ 1611</t>
  </si>
  <si>
    <t>№ 16121</t>
  </si>
  <si>
    <t>№ 16122</t>
  </si>
  <si>
    <t>№ 16123</t>
  </si>
  <si>
    <t>№ 16124</t>
  </si>
  <si>
    <t>№ 20</t>
  </si>
  <si>
    <t>№ 210</t>
  </si>
  <si>
    <t>№ 212</t>
  </si>
  <si>
    <t xml:space="preserve">№ 2473 </t>
  </si>
  <si>
    <t>№ 2510</t>
  </si>
  <si>
    <t>№ 2611</t>
  </si>
  <si>
    <t>№ 281</t>
  </si>
  <si>
    <t>№ 3б\т</t>
  </si>
  <si>
    <t>№ 41</t>
  </si>
  <si>
    <t>№ 411</t>
  </si>
  <si>
    <t>№ 450</t>
  </si>
  <si>
    <t>№ 49</t>
  </si>
  <si>
    <t>№ 91</t>
  </si>
  <si>
    <t>№ 911</t>
  </si>
  <si>
    <t>№ FO-02181333</t>
  </si>
  <si>
    <t>№ FO02181333</t>
  </si>
  <si>
    <t>№ НК 24017</t>
  </si>
  <si>
    <t>№0954</t>
  </si>
  <si>
    <t>№0955</t>
  </si>
  <si>
    <t>№0956</t>
  </si>
  <si>
    <t>№1 б/т</t>
  </si>
  <si>
    <t>№1001</t>
  </si>
  <si>
    <t>№1003</t>
  </si>
  <si>
    <t>№1004</t>
  </si>
  <si>
    <t>№108</t>
  </si>
  <si>
    <t>№117</t>
  </si>
  <si>
    <t>№1212</t>
  </si>
  <si>
    <t>№1212/2</t>
  </si>
  <si>
    <t>№1214</t>
  </si>
  <si>
    <t>№129</t>
  </si>
  <si>
    <t>№16/12/24</t>
  </si>
  <si>
    <t>№16123</t>
  </si>
  <si>
    <t>№16124</t>
  </si>
  <si>
    <t>№1712</t>
  </si>
  <si>
    <t xml:space="preserve">№18/11 </t>
  </si>
  <si>
    <t>№18/12/24</t>
  </si>
  <si>
    <t>№1812</t>
  </si>
  <si>
    <t>№1912</t>
  </si>
  <si>
    <t>№2 б\т</t>
  </si>
  <si>
    <t>№209</t>
  </si>
  <si>
    <t>№210</t>
  </si>
  <si>
    <t>№2610</t>
  </si>
  <si>
    <t xml:space="preserve">№29/11 </t>
  </si>
  <si>
    <t>№40</t>
  </si>
  <si>
    <t>№811</t>
  </si>
</sst>
</file>

<file path=xl/styles.xml><?xml version="1.0" encoding="utf-8"?>
<styleSheet xmlns="http://schemas.openxmlformats.org/spreadsheetml/2006/main">
  <numFmts count="3">
    <numFmt numFmtId="165" formatCode="yyyy-mm-dd"/>
    <numFmt numFmtId="166" formatCode="dd.mm.yyyy"/>
    <numFmt numFmtId="167" formatCode="dd.mm.yyyy hh:mm"/>
  </numFmts>
  <fonts count="4">
    <font>
      <sz val="11"/>
      <color theme="1"/>
      <name val="Calibri"/>
      <family val="2"/>
      <scheme val="minor"/>
    </font>
    <font>
      <sz val="10.0"/>
      <color rgb="00000000"/>
      <name val="Calibri"/>
      <family val="2"/>
    </font>
    <font>
      <sz val="10.0"/>
      <color rgb="0000FF"/>
      <name val="Calibri"/>
      <family val="2"/>
    </font>
    <font>
      <sz val="10.0"/>
      <color rgb="FFFFFF"/>
      <name val="Calibri"/>
      <family val="2"/>
      <b/>
    </font>
  </fonts>
  <fills count="3">
    <fill>
      <patternFill patternType="none"/>
    </fill>
    <fill>
      <patternFill patternType="gray125"/>
    </fill>
    <fill>
      <patternFill patternType="solid">
        <fgColor rgb="008000"/>
      </patternFill>
    </fill>
  </fills>
  <borders count="2">
    <border>
      <left/>
      <right/>
      <top/>
      <bottom/>
      <diagonal/>
    </border>
    <border>
      <left style="medium">
        <color rgb="FFFFFF"/>
      </left>
      <right style="medium">
        <color rgb="FFFFFF"/>
      </right>
      <top style="medium">
        <color rgb="FFFFFF"/>
      </top>
      <bottom style="medium">
        <color rgb="FFFFFF"/>
      </bottom>
      <diagonal/>
    </border>
  </borders>
  <cellStyleXfs count="1">
    <xf numFmtId="0" fontId="0" fillId="0" borderId="0"/>
  </cellStyleXfs>
  <cellXfs count="12">
    <xf numFmtId="0" fontId="0" fillId="0" xfId="0" borderId="0"/>
    <xf numFmtId="0" fontId="1" fillId="0" xfId="0" borderId="0" applyFont="1"/>
    <xf numFmtId="0" fontId="2" fillId="0" xfId="0" borderId="0" applyFont="1"/>
    <xf numFmtId="0" fontId="3" fillId="2" xfId="0" borderId="1" applyFont="1" applyBorder="1" applyFill="1" applyAlignment="1">
      <alignment horizontal="center" wrapText="1"/>
    </xf>
    <xf numFmtId="1" fontId="1" fillId="0" xfId="0" borderId="0" applyFont="1" applyNumberFormat="1"/>
    <xf numFmtId="0" fontId="1" fillId="0" xfId="0" borderId="0" applyFont="1" applyAlignment="1">
      <alignment wrapText="1"/>
    </xf>
    <xf numFmtId="165" fontId="0" fillId="0" xfId="0" borderId="0" applyNumberFormat="1"/>
    <xf numFmtId="166" fontId="1" fillId="0" xfId="0" borderId="0" applyFont="1" applyNumberFormat="1"/>
    <xf numFmtId="4" fontId="1" fillId="0" xfId="0" borderId="0" applyFont="1" applyNumberFormat="1"/>
    <xf numFmtId="0" fontId="2" fillId="0" xfId="0" borderId="0" applyFont="1" applyAlignment="1">
      <alignment wrapText="1"/>
    </xf>
    <xf numFmtId="167" fontId="1" fillId="0" xfId="0" borderId="0" applyFont="1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ns0:Relationships xmlns:ns0="http://schemas.openxmlformats.org/package/2006/relationships">
  <ns0:Relationship Id="rId1" Target="worksheets/sheet1.xml" Type="http://schemas.openxmlformats.org/officeDocument/2006/relationships/worksheet"/>
  <ns0:Relationship Id="rId2" Target="sharedStrings.xml" Type="http://schemas.openxmlformats.org/officeDocument/2006/relationships/sharedStrings"/>
  <ns0:Relationship Id="rId3" Target="styles.xml" Type="http://schemas.openxmlformats.org/officeDocument/2006/relationships/styles"/>
  <ns0:Relationship Id="rId4" Target="theme/theme1.xml" Type="http://schemas.openxmlformats.org/officeDocument/2006/relationships/theme"/>
</ns0: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ns0:Relationships xmlns:ns0="http://schemas.openxmlformats.org/package/2006/relationships">
  <ns0:Relationship Id="rId1" Type="http://schemas.openxmlformats.org/officeDocument/2006/relationships/hyperlink" Target="mailto:report-feedback@zakupivli.pro" TargetMode="External"/>
  <ns0:Relationship Id="rId2" Type="http://schemas.openxmlformats.org/officeDocument/2006/relationships/hyperlink" Target="https://my.zakupivli.pro/remote/dispatcher/state_purchase_lot_view/1454206" TargetMode="External"/>
  <ns0:Relationship Id="rId3" Type="http://schemas.openxmlformats.org/officeDocument/2006/relationships/hyperlink" Target="https://my.zakupivli.pro/remote/dispatcher/state_purchase_lot_view/1454595" TargetMode="External"/>
  <ns0:Relationship Id="rId4" Type="http://schemas.openxmlformats.org/officeDocument/2006/relationships/hyperlink" Target="https://my.zakupivli.pro/remote/dispatcher/state_purchase_lot_view/1479038" TargetMode="External"/>
  <ns0:Relationship Id="rId5" Type="http://schemas.openxmlformats.org/officeDocument/2006/relationships/hyperlink" Target="https://my.zakupivli.pro/remote/dispatcher/state_purchase_lot_view/1481395" TargetMode="External"/>
  <ns0:Relationship Id="rId6" Type="http://schemas.openxmlformats.org/officeDocument/2006/relationships/hyperlink" Target="https://my.zakupivli.pro/remote/dispatcher/state_purchase_lot_view/1496138" TargetMode="External"/>
  <ns0:Relationship Id="rId7" Type="http://schemas.openxmlformats.org/officeDocument/2006/relationships/hyperlink" Target="https://my.zakupivli.pro/remote/dispatcher/state_purchase_lot_view/1507129" TargetMode="External"/>
  <ns0:Relationship Id="rId8" Type="http://schemas.openxmlformats.org/officeDocument/2006/relationships/hyperlink" Target="https://my.zakupivli.pro/remote/dispatcher/state_purchase_view/53840886" TargetMode="External"/>
  <ns0:Relationship Id="rId9" Type="http://schemas.openxmlformats.org/officeDocument/2006/relationships/hyperlink" Target="https://my.zakupivli.pro/remote/dispatcher/state_purchase_view/53844679" TargetMode="External"/>
  <ns0:Relationship Id="rId10" Type="http://schemas.openxmlformats.org/officeDocument/2006/relationships/hyperlink" Target="https://my.zakupivli.pro/remote/dispatcher/state_purchase_view/53867829" TargetMode="External"/>
  <ns0:Relationship Id="rId11" Type="http://schemas.openxmlformats.org/officeDocument/2006/relationships/hyperlink" Target="https://my.zakupivli.pro/remote/dispatcher/state_purchase_view/53997661" TargetMode="External"/>
  <ns0:Relationship Id="rId12" Type="http://schemas.openxmlformats.org/officeDocument/2006/relationships/hyperlink" Target="https://my.zakupivli.pro/remote/dispatcher/state_purchase_view/53998446" TargetMode="External"/>
  <ns0:Relationship Id="rId13" Type="http://schemas.openxmlformats.org/officeDocument/2006/relationships/hyperlink" Target="https://my.zakupivli.pro/remote/dispatcher/state_purchase_view/54252860" TargetMode="External"/>
  <ns0:Relationship Id="rId14" Type="http://schemas.openxmlformats.org/officeDocument/2006/relationships/hyperlink" Target="https://my.zakupivli.pro/remote/dispatcher/state_purchase_view/54254699" TargetMode="External"/>
  <ns0:Relationship Id="rId15" Type="http://schemas.openxmlformats.org/officeDocument/2006/relationships/hyperlink" Target="https://my.zakupivli.pro/remote/dispatcher/state_purchase_view/54255015" TargetMode="External"/>
  <ns0:Relationship Id="rId16" Type="http://schemas.openxmlformats.org/officeDocument/2006/relationships/hyperlink" Target="https://my.zakupivli.pro/remote/dispatcher/state_purchase_view/54361467" TargetMode="External"/>
  <ns0:Relationship Id="rId17" Type="http://schemas.openxmlformats.org/officeDocument/2006/relationships/hyperlink" Target="https://my.zakupivli.pro/remote/dispatcher/state_purchase_view/54361654" TargetMode="External"/>
  <ns0:Relationship Id="rId18" Type="http://schemas.openxmlformats.org/officeDocument/2006/relationships/hyperlink" Target="https://my.zakupivli.pro/remote/dispatcher/state_purchase_view/54426555" TargetMode="External"/>
  <ns0:Relationship Id="rId19" Type="http://schemas.openxmlformats.org/officeDocument/2006/relationships/hyperlink" Target="https://my.zakupivli.pro/remote/dispatcher/state_purchase_view/54426740" TargetMode="External"/>
  <ns0:Relationship Id="rId20" Type="http://schemas.openxmlformats.org/officeDocument/2006/relationships/hyperlink" Target="https://my.zakupivli.pro/remote/dispatcher/state_purchase_view/54426827" TargetMode="External"/>
  <ns0:Relationship Id="rId21" Type="http://schemas.openxmlformats.org/officeDocument/2006/relationships/hyperlink" Target="https://my.zakupivli.pro/remote/dispatcher/state_purchase_view/54426909" TargetMode="External"/>
  <ns0:Relationship Id="rId22" Type="http://schemas.openxmlformats.org/officeDocument/2006/relationships/hyperlink" Target="https://my.zakupivli.pro/remote/dispatcher/state_purchase_view/54491246" TargetMode="External"/>
  <ns0:Relationship Id="rId23" Type="http://schemas.openxmlformats.org/officeDocument/2006/relationships/hyperlink" Target="https://my.zakupivli.pro/remote/dispatcher/state_purchase_view/54491890" TargetMode="External"/>
  <ns0:Relationship Id="rId24" Type="http://schemas.openxmlformats.org/officeDocument/2006/relationships/hyperlink" Target="https://my.zakupivli.pro/remote/dispatcher/state_purchase_view/54492003" TargetMode="External"/>
  <ns0:Relationship Id="rId25" Type="http://schemas.openxmlformats.org/officeDocument/2006/relationships/hyperlink" Target="https://my.zakupivli.pro/remote/dispatcher/state_purchase_view/54677325" TargetMode="External"/>
  <ns0:Relationship Id="rId26" Type="http://schemas.openxmlformats.org/officeDocument/2006/relationships/hyperlink" Target="https://my.zakupivli.pro/remote/dispatcher/state_purchase_view/54679522" TargetMode="External"/>
  <ns0:Relationship Id="rId27" Type="http://schemas.openxmlformats.org/officeDocument/2006/relationships/hyperlink" Target="https://my.zakupivli.pro/remote/dispatcher/state_purchase_view/54680388" TargetMode="External"/>
  <ns0:Relationship Id="rId28" Type="http://schemas.openxmlformats.org/officeDocument/2006/relationships/hyperlink" Target="https://my.zakupivli.pro/remote/dispatcher/state_purchase_view/54721286" TargetMode="External"/>
  <ns0:Relationship Id="rId29" Type="http://schemas.openxmlformats.org/officeDocument/2006/relationships/hyperlink" Target="https://my.zakupivli.pro/remote/dispatcher/state_purchase_view/54723107" TargetMode="External"/>
  <ns0:Relationship Id="rId30" Type="http://schemas.openxmlformats.org/officeDocument/2006/relationships/hyperlink" Target="https://my.zakupivli.pro/remote/dispatcher/state_purchase_view/54723248" TargetMode="External"/>
  <ns0:Relationship Id="rId31" Type="http://schemas.openxmlformats.org/officeDocument/2006/relationships/hyperlink" Target="https://my.zakupivli.pro/remote/dispatcher/state_purchase_view/54723574" TargetMode="External"/>
  <ns0:Relationship Id="rId32" Type="http://schemas.openxmlformats.org/officeDocument/2006/relationships/hyperlink" Target="https://my.zakupivli.pro/remote/dispatcher/state_purchase_view/54724253" TargetMode="External"/>
  <ns0:Relationship Id="rId33" Type="http://schemas.openxmlformats.org/officeDocument/2006/relationships/hyperlink" Target="https://my.zakupivli.pro/remote/dispatcher/state_purchase_view/54724371" TargetMode="External"/>
  <ns0:Relationship Id="rId34" Type="http://schemas.openxmlformats.org/officeDocument/2006/relationships/hyperlink" Target="https://my.zakupivli.pro/remote/dispatcher/state_purchase_view/54724730" TargetMode="External"/>
  <ns0:Relationship Id="rId35" Type="http://schemas.openxmlformats.org/officeDocument/2006/relationships/hyperlink" Target="https://my.zakupivli.pro/remote/dispatcher/state_purchase_view/54925150" TargetMode="External"/>
  <ns0:Relationship Id="rId36" Type="http://schemas.openxmlformats.org/officeDocument/2006/relationships/hyperlink" Target="https://my.zakupivli.pro/remote/dispatcher/state_purchase_view/54925381" TargetMode="External"/>
  <ns0:Relationship Id="rId37" Type="http://schemas.openxmlformats.org/officeDocument/2006/relationships/hyperlink" Target="https://my.zakupivli.pro/remote/dispatcher/state_purchase_view/54926212" TargetMode="External"/>
  <ns0:Relationship Id="rId38" Type="http://schemas.openxmlformats.org/officeDocument/2006/relationships/hyperlink" Target="https://my.zakupivli.pro/remote/dispatcher/state_purchase_view/54926522" TargetMode="External"/>
  <ns0:Relationship Id="rId39" Type="http://schemas.openxmlformats.org/officeDocument/2006/relationships/hyperlink" Target="https://my.zakupivli.pro/remote/dispatcher/state_purchase_view/54927480" TargetMode="External"/>
  <ns0:Relationship Id="rId40" Type="http://schemas.openxmlformats.org/officeDocument/2006/relationships/hyperlink" Target="https://my.zakupivli.pro/remote/dispatcher/state_purchase_view/55217753" TargetMode="External"/>
  <ns0:Relationship Id="rId41" Type="http://schemas.openxmlformats.org/officeDocument/2006/relationships/hyperlink" Target="https://my.zakupivli.pro/remote/dispatcher/state_purchase_view/55245887" TargetMode="External"/>
  <ns0:Relationship Id="rId42" Type="http://schemas.openxmlformats.org/officeDocument/2006/relationships/hyperlink" Target="https://my.zakupivli.pro/remote/dispatcher/state_purchase_view/55249555" TargetMode="External"/>
  <ns0:Relationship Id="rId43" Type="http://schemas.openxmlformats.org/officeDocument/2006/relationships/hyperlink" Target="https://my.zakupivli.pro/remote/dispatcher/state_purchase_view/55534807" TargetMode="External"/>
  <ns0:Relationship Id="rId44" Type="http://schemas.openxmlformats.org/officeDocument/2006/relationships/hyperlink" Target="https://my.zakupivli.pro/remote/dispatcher/state_purchase_view/55540888" TargetMode="External"/>
  <ns0:Relationship Id="rId45" Type="http://schemas.openxmlformats.org/officeDocument/2006/relationships/hyperlink" Target="https://my.zakupivli.pro/remote/dispatcher/state_purchase_view/55569493" TargetMode="External"/>
  <ns0:Relationship Id="rId46" Type="http://schemas.openxmlformats.org/officeDocument/2006/relationships/hyperlink" Target="https://my.zakupivli.pro/remote/dispatcher/state_purchase_view/55618538" TargetMode="External"/>
  <ns0:Relationship Id="rId47" Type="http://schemas.openxmlformats.org/officeDocument/2006/relationships/hyperlink" Target="https://my.zakupivli.pro/remote/dispatcher/state_purchase_view/55618938" TargetMode="External"/>
  <ns0:Relationship Id="rId48" Type="http://schemas.openxmlformats.org/officeDocument/2006/relationships/hyperlink" Target="https://my.zakupivli.pro/remote/dispatcher/state_purchase_view/55630523" TargetMode="External"/>
  <ns0:Relationship Id="rId49" Type="http://schemas.openxmlformats.org/officeDocument/2006/relationships/hyperlink" Target="https://my.zakupivli.pro/remote/dispatcher/state_purchase_view/55675945" TargetMode="External"/>
  <ns0:Relationship Id="rId50" Type="http://schemas.openxmlformats.org/officeDocument/2006/relationships/hyperlink" Target="https://my.zakupivli.pro/remote/dispatcher/state_purchase_view/55698893" TargetMode="External"/>
  <ns0:Relationship Id="rId51" Type="http://schemas.openxmlformats.org/officeDocument/2006/relationships/hyperlink" Target="https://my.zakupivli.pro/remote/dispatcher/state_purchase_view/55700437" TargetMode="External"/>
  <ns0:Relationship Id="rId52" Type="http://schemas.openxmlformats.org/officeDocument/2006/relationships/hyperlink" Target="https://my.zakupivli.pro/remote/dispatcher/state_purchase_view/55736734" TargetMode="External"/>
  <ns0:Relationship Id="rId53" Type="http://schemas.openxmlformats.org/officeDocument/2006/relationships/hyperlink" Target="https://my.zakupivli.pro/remote/dispatcher/state_purchase_view/55737377" TargetMode="External"/>
  <ns0:Relationship Id="rId54" Type="http://schemas.openxmlformats.org/officeDocument/2006/relationships/hyperlink" Target="https://my.zakupivli.pro/remote/dispatcher/state_purchase_view/55765884" TargetMode="External"/>
  <ns0:Relationship Id="rId55" Type="http://schemas.openxmlformats.org/officeDocument/2006/relationships/hyperlink" Target="https://my.zakupivli.pro/remote/dispatcher/state_purchase_view/55788565" TargetMode="External"/>
  <ns0:Relationship Id="rId56" Type="http://schemas.openxmlformats.org/officeDocument/2006/relationships/hyperlink" Target="https://my.zakupivli.pro/remote/dispatcher/state_purchase_view/55789247" TargetMode="External"/>
  <ns0:Relationship Id="rId57" Type="http://schemas.openxmlformats.org/officeDocument/2006/relationships/hyperlink" Target="https://my.zakupivli.pro/remote/dispatcher/state_purchase_view/55789606" TargetMode="External"/>
  <ns0:Relationship Id="rId58" Type="http://schemas.openxmlformats.org/officeDocument/2006/relationships/hyperlink" Target="https://my.zakupivli.pro/remote/dispatcher/state_purchase_view/55792073" TargetMode="External"/>
  <ns0:Relationship Id="rId59" Type="http://schemas.openxmlformats.org/officeDocument/2006/relationships/hyperlink" Target="https://my.zakupivli.pro/remote/dispatcher/state_purchase_view/55793490" TargetMode="External"/>
  <ns0:Relationship Id="rId60" Type="http://schemas.openxmlformats.org/officeDocument/2006/relationships/hyperlink" Target="https://my.zakupivli.pro/remote/dispatcher/state_purchase_view/55793914" TargetMode="External"/>
  <ns0:Relationship Id="rId61" Type="http://schemas.openxmlformats.org/officeDocument/2006/relationships/hyperlink" Target="https://my.zakupivli.pro/remote/dispatcher/state_purchase_view/55794169" TargetMode="External"/>
  <ns0:Relationship Id="rId62" Type="http://schemas.openxmlformats.org/officeDocument/2006/relationships/hyperlink" Target="https://my.zakupivli.pro/remote/dispatcher/state_purchase_view/55794486" TargetMode="External"/>
  <ns0:Relationship Id="rId63" Type="http://schemas.openxmlformats.org/officeDocument/2006/relationships/hyperlink" Target="https://my.zakupivli.pro/remote/dispatcher/state_purchase_view/55794620" TargetMode="External"/>
  <ns0:Relationship Id="rId64" Type="http://schemas.openxmlformats.org/officeDocument/2006/relationships/hyperlink" Target="https://my.zakupivli.pro/remote/dispatcher/state_purchase_view/55794936" TargetMode="External"/>
  <ns0:Relationship Id="rId65" Type="http://schemas.openxmlformats.org/officeDocument/2006/relationships/hyperlink" Target="https://my.zakupivli.pro/remote/dispatcher/state_purchase_view/55795183" TargetMode="External"/>
  <ns0:Relationship Id="rId66" Type="http://schemas.openxmlformats.org/officeDocument/2006/relationships/hyperlink" Target="https://my.zakupivli.pro/remote/dispatcher/state_purchase_view/55795732" TargetMode="External"/>
  <ns0:Relationship Id="rId67" Type="http://schemas.openxmlformats.org/officeDocument/2006/relationships/hyperlink" Target="https://my.zakupivli.pro/remote/dispatcher/state_purchase_view/55796137" TargetMode="External"/>
  <ns0:Relationship Id="rId68" Type="http://schemas.openxmlformats.org/officeDocument/2006/relationships/hyperlink" Target="https://my.zakupivli.pro/remote/dispatcher/state_purchase_view/55803069" TargetMode="External"/>
  <ns0:Relationship Id="rId69" Type="http://schemas.openxmlformats.org/officeDocument/2006/relationships/hyperlink" Target="https://my.zakupivli.pro/remote/dispatcher/state_purchase_view/55833937" TargetMode="External"/>
  <ns0:Relationship Id="rId70" Type="http://schemas.openxmlformats.org/officeDocument/2006/relationships/hyperlink" Target="https://my.zakupivli.pro/remote/dispatcher/state_purchase_view/55834408" TargetMode="External"/>
  <ns0:Relationship Id="rId71" Type="http://schemas.openxmlformats.org/officeDocument/2006/relationships/hyperlink" Target="https://my.zakupivli.pro/remote/dispatcher/state_purchase_view/55834700" TargetMode="External"/>
  <ns0:Relationship Id="rId72" Type="http://schemas.openxmlformats.org/officeDocument/2006/relationships/hyperlink" Target="https://my.zakupivli.pro/remote/dispatcher/state_purchase_view/55842934" TargetMode="External"/>
  <ns0:Relationship Id="rId73" Type="http://schemas.openxmlformats.org/officeDocument/2006/relationships/hyperlink" Target="https://my.zakupivli.pro/remote/dispatcher/state_purchase_view/55843183" TargetMode="External"/>
  <ns0:Relationship Id="rId74" Type="http://schemas.openxmlformats.org/officeDocument/2006/relationships/hyperlink" Target="https://my.zakupivli.pro/remote/dispatcher/state_purchase_view/55843357" TargetMode="External"/>
  <ns0:Relationship Id="rId75" Type="http://schemas.openxmlformats.org/officeDocument/2006/relationships/hyperlink" Target="https://my.zakupivli.pro/remote/dispatcher/state_purchase_view/55843950" TargetMode="External"/>
  <ns0:Relationship Id="rId76" Type="http://schemas.openxmlformats.org/officeDocument/2006/relationships/hyperlink" Target="https://my.zakupivli.pro/remote/dispatcher/state_purchase_view/55844142" TargetMode="External"/>
  <ns0:Relationship Id="rId77" Type="http://schemas.openxmlformats.org/officeDocument/2006/relationships/hyperlink" Target="https://my.zakupivli.pro/remote/dispatcher/state_purchase_view/55844335" TargetMode="External"/>
  <ns0:Relationship Id="rId78" Type="http://schemas.openxmlformats.org/officeDocument/2006/relationships/hyperlink" Target="https://my.zakupivli.pro/remote/dispatcher/state_purchase_view/55844494" TargetMode="External"/>
  <ns0:Relationship Id="rId79" Type="http://schemas.openxmlformats.org/officeDocument/2006/relationships/hyperlink" Target="https://my.zakupivli.pro/remote/dispatcher/state_purchase_view/55844803" TargetMode="External"/>
  <ns0:Relationship Id="rId80" Type="http://schemas.openxmlformats.org/officeDocument/2006/relationships/hyperlink" Target="https://my.zakupivli.pro/remote/dispatcher/state_purchase_view/55859299" TargetMode="External"/>
  <ns0:Relationship Id="rId81" Type="http://schemas.openxmlformats.org/officeDocument/2006/relationships/hyperlink" Target="https://my.zakupivli.pro/remote/dispatcher/state_purchase_view/55859927" TargetMode="External"/>
  <ns0:Relationship Id="rId82" Type="http://schemas.openxmlformats.org/officeDocument/2006/relationships/hyperlink" Target="https://my.zakupivli.pro/remote/dispatcher/state_purchase_view/55861340" TargetMode="External"/>
  <ns0:Relationship Id="rId83" Type="http://schemas.openxmlformats.org/officeDocument/2006/relationships/hyperlink" Target="https://my.zakupivli.pro/remote/dispatcher/state_purchase_view/55888456" TargetMode="External"/>
  <ns0:Relationship Id="rId84" Type="http://schemas.openxmlformats.org/officeDocument/2006/relationships/hyperlink" Target="https://my.zakupivli.pro/remote/dispatcher/state_purchase_view/55888896" TargetMode="External"/>
  <ns0:Relationship Id="rId85" Type="http://schemas.openxmlformats.org/officeDocument/2006/relationships/hyperlink" Target="https://my.zakupivli.pro/remote/dispatcher/state_purchase_view/55891609" TargetMode="External"/>
  <ns0:Relationship Id="rId86" Type="http://schemas.openxmlformats.org/officeDocument/2006/relationships/hyperlink" Target="https://my.zakupivli.pro/remote/dispatcher/state_purchase_view/55894104" TargetMode="External"/>
  <ns0:Relationship Id="rId87" Type="http://schemas.openxmlformats.org/officeDocument/2006/relationships/hyperlink" Target="https://my.zakupivli.pro/remote/dispatcher/state_purchase_view/55899198" TargetMode="External"/>
  <ns0:Relationship Id="rId88" Type="http://schemas.openxmlformats.org/officeDocument/2006/relationships/hyperlink" Target="https://my.zakupivli.pro/remote/dispatcher/state_purchase_view/55899591" TargetMode="External"/>
  <ns0:Relationship Id="rId89" Type="http://schemas.openxmlformats.org/officeDocument/2006/relationships/hyperlink" Target="https://my.zakupivli.pro/remote/dispatcher/state_purchase_view/55899788" TargetMode="External"/>
  <ns0:Relationship Id="rId90" Type="http://schemas.openxmlformats.org/officeDocument/2006/relationships/hyperlink" Target="https://my.zakupivli.pro/remote/dispatcher/state_purchase_view/55899980" TargetMode="External"/>
  <ns0:Relationship Id="rId91" Type="http://schemas.openxmlformats.org/officeDocument/2006/relationships/hyperlink" Target="https://my.zakupivli.pro/remote/dispatcher/state_purchase_view/55900126" TargetMode="External"/>
  <ns0:Relationship Id="rId92" Type="http://schemas.openxmlformats.org/officeDocument/2006/relationships/hyperlink" Target="https://my.zakupivli.pro/remote/dispatcher/state_purchase_view/55901189" TargetMode="External"/>
  <ns0:Relationship Id="rId93" Type="http://schemas.openxmlformats.org/officeDocument/2006/relationships/hyperlink" Target="https://my.zakupivli.pro/remote/dispatcher/state_purchase_view/55903176" TargetMode="External"/>
  <ns0:Relationship Id="rId94" Type="http://schemas.openxmlformats.org/officeDocument/2006/relationships/hyperlink" Target="https://my.zakupivli.pro/remote/dispatcher/state_purchase_view/55903283" TargetMode="External"/>
  <ns0:Relationship Id="rId95" Type="http://schemas.openxmlformats.org/officeDocument/2006/relationships/hyperlink" Target="https://my.zakupivli.pro/remote/dispatcher/state_purchase_view/55903973" TargetMode="External"/>
  <ns0:Relationship Id="rId96" Type="http://schemas.openxmlformats.org/officeDocument/2006/relationships/hyperlink" Target="https://my.zakupivli.pro/remote/dispatcher/state_purchase_view/55904338" TargetMode="External"/>
  <ns0:Relationship Id="rId97" Type="http://schemas.openxmlformats.org/officeDocument/2006/relationships/hyperlink" Target="https://my.zakupivli.pro/remote/dispatcher/state_purchase_view/55904821" TargetMode="External"/>
  <ns0:Relationship Id="rId98" Type="http://schemas.openxmlformats.org/officeDocument/2006/relationships/hyperlink" Target="https://my.zakupivli.pro/remote/dispatcher/state_purchase_view/55950440" TargetMode="External"/>
  <ns0:Relationship Id="rId99" Type="http://schemas.openxmlformats.org/officeDocument/2006/relationships/hyperlink" Target="https://my.zakupivli.pro/remote/dispatcher/state_purchase_view/55958761" TargetMode="External"/>
  <ns0:Relationship Id="rId100" Type="http://schemas.openxmlformats.org/officeDocument/2006/relationships/hyperlink" Target="https://my.zakupivli.pro/remote/dispatcher/state_purchase_view/55960928" TargetMode="External"/>
  <ns0:Relationship Id="rId101" Type="http://schemas.openxmlformats.org/officeDocument/2006/relationships/hyperlink" Target="https://my.zakupivli.pro/remote/dispatcher/state_purchase_view/55961203" TargetMode="External"/>
  <ns0:Relationship Id="rId102" Type="http://schemas.openxmlformats.org/officeDocument/2006/relationships/hyperlink" Target="https://my.zakupivli.pro/remote/dispatcher/state_purchase_view/55961730" TargetMode="External"/>
  <ns0:Relationship Id="rId103" Type="http://schemas.openxmlformats.org/officeDocument/2006/relationships/hyperlink" Target="https://my.zakupivli.pro/remote/dispatcher/state_purchase_view/55962169" TargetMode="External"/>
  <ns0:Relationship Id="rId104" Type="http://schemas.openxmlformats.org/officeDocument/2006/relationships/hyperlink" Target="https://my.zakupivli.pro/remote/dispatcher/state_purchase_view/55962704" TargetMode="External"/>
  <ns0:Relationship Id="rId105" Type="http://schemas.openxmlformats.org/officeDocument/2006/relationships/hyperlink" Target="https://my.zakupivli.pro/remote/dispatcher/state_purchase_view/55965321" TargetMode="External"/>
  <ns0:Relationship Id="rId106" Type="http://schemas.openxmlformats.org/officeDocument/2006/relationships/hyperlink" Target="https://my.zakupivli.pro/remote/dispatcher/state_purchase_view/55965518" TargetMode="External"/>
  <ns0:Relationship Id="rId107" Type="http://schemas.openxmlformats.org/officeDocument/2006/relationships/hyperlink" Target="https://my.zakupivli.pro/remote/dispatcher/state_purchase_view/55966002" TargetMode="External"/>
  <ns0:Relationship Id="rId108" Type="http://schemas.openxmlformats.org/officeDocument/2006/relationships/hyperlink" Target="https://my.zakupivli.pro/remote/dispatcher/state_purchase_view/55966198" TargetMode="External"/>
  <ns0:Relationship Id="rId109" Type="http://schemas.openxmlformats.org/officeDocument/2006/relationships/hyperlink" Target="https://my.zakupivli.pro/remote/dispatcher/state_purchase_view/55966408" TargetMode="External"/>
  <ns0:Relationship Id="rId110" Type="http://schemas.openxmlformats.org/officeDocument/2006/relationships/hyperlink" Target="https://my.zakupivli.pro/remote/dispatcher/state_purchase_view/55967126" TargetMode="External"/>
  <ns0:Relationship Id="rId111" Type="http://schemas.openxmlformats.org/officeDocument/2006/relationships/hyperlink" Target="https://my.zakupivli.pro/remote/dispatcher/state_purchase_view/55967441" TargetMode="External"/>
  <ns0:Relationship Id="rId112" Type="http://schemas.openxmlformats.org/officeDocument/2006/relationships/hyperlink" Target="https://my.zakupivli.pro/remote/dispatcher/state_purchase_view/55967698" TargetMode="External"/>
  <ns0:Relationship Id="rId113" Type="http://schemas.openxmlformats.org/officeDocument/2006/relationships/hyperlink" Target="https://my.zakupivli.pro/remote/dispatcher/state_purchase_view/55969140" TargetMode="External"/>
  <ns0:Relationship Id="rId114" Type="http://schemas.openxmlformats.org/officeDocument/2006/relationships/hyperlink" Target="https://my.zakupivli.pro/remote/dispatcher/state_purchase_view/55969512" TargetMode="External"/>
  <ns0:Relationship Id="rId115" Type="http://schemas.openxmlformats.org/officeDocument/2006/relationships/hyperlink" Target="https://my.zakupivli.pro/remote/dispatcher/state_purchase_view/55969715" TargetMode="External"/>
  <ns0:Relationship Id="rId116" Type="http://schemas.openxmlformats.org/officeDocument/2006/relationships/hyperlink" Target="https://my.zakupivli.pro/remote/dispatcher/state_purchase_view/55969855" TargetMode="External"/>
  <ns0:Relationship Id="rId117" Type="http://schemas.openxmlformats.org/officeDocument/2006/relationships/hyperlink" Target="https://my.zakupivli.pro/remote/dispatcher/state_purchase_view/55970044" TargetMode="External"/>
  <ns0:Relationship Id="rId118" Type="http://schemas.openxmlformats.org/officeDocument/2006/relationships/hyperlink" Target="https://my.zakupivli.pro/remote/dispatcher/state_purchase_view/55970690" TargetMode="External"/>
  <ns0:Relationship Id="rId119" Type="http://schemas.openxmlformats.org/officeDocument/2006/relationships/hyperlink" Target="https://my.zakupivli.pro/remote/dispatcher/state_purchase_view/56003242" TargetMode="External"/>
  <ns0:Relationship Id="rId120" Type="http://schemas.openxmlformats.org/officeDocument/2006/relationships/hyperlink" Target="https://my.zakupivli.pro/remote/dispatcher/state_purchase_view/56003489" TargetMode="External"/>
  <ns0:Relationship Id="rId121" Type="http://schemas.openxmlformats.org/officeDocument/2006/relationships/hyperlink" Target="https://my.zakupivli.pro/remote/dispatcher/state_purchase_view/56003701" TargetMode="External"/>
  <ns0:Relationship Id="rId122" Type="http://schemas.openxmlformats.org/officeDocument/2006/relationships/hyperlink" Target="https://my.zakupivli.pro/remote/dispatcher/state_purchase_view/56003863" TargetMode="External"/>
  <ns0:Relationship Id="rId123" Type="http://schemas.openxmlformats.org/officeDocument/2006/relationships/hyperlink" Target="https://my.zakupivli.pro/remote/dispatcher/state_purchase_view/56005432" TargetMode="External"/>
  <ns0:Relationship Id="rId124" Type="http://schemas.openxmlformats.org/officeDocument/2006/relationships/hyperlink" Target="https://my.zakupivli.pro/remote/dispatcher/state_purchase_view/56006006" TargetMode="External"/>
  <ns0:Relationship Id="rId125" Type="http://schemas.openxmlformats.org/officeDocument/2006/relationships/hyperlink" Target="https://my.zakupivli.pro/remote/dispatcher/state_purchase_view/56007526" TargetMode="External"/>
  <ns0:Relationship Id="rId126" Type="http://schemas.openxmlformats.org/officeDocument/2006/relationships/hyperlink" Target="https://my.zakupivli.pro/remote/dispatcher/state_purchase_view/56060669" TargetMode="External"/>
  <ns0:Relationship Id="rId127" Type="http://schemas.openxmlformats.org/officeDocument/2006/relationships/hyperlink" Target="https://my.zakupivli.pro/remote/dispatcher/state_purchase_view/56060914" TargetMode="External"/>
  <ns0:Relationship Id="rId128" Type="http://schemas.openxmlformats.org/officeDocument/2006/relationships/hyperlink" Target="https://my.zakupivli.pro/remote/dispatcher/state_purchase_view/56061035" TargetMode="External"/>
  <ns0:Relationship Id="rId129" Type="http://schemas.openxmlformats.org/officeDocument/2006/relationships/hyperlink" Target="https://my.zakupivli.pro/remote/dispatcher/state_purchase_view/56061197" TargetMode="External"/>
  <ns0:Relationship Id="rId130" Type="http://schemas.openxmlformats.org/officeDocument/2006/relationships/hyperlink" Target="https://my.zakupivli.pro/remote/dispatcher/state_purchase_view/56061404" TargetMode="External"/>
  <ns0:Relationship Id="rId131" Type="http://schemas.openxmlformats.org/officeDocument/2006/relationships/hyperlink" Target="https://my.zakupivli.pro/remote/dispatcher/state_purchase_view/56061495" TargetMode="External"/>
  <ns0:Relationship Id="rId132" Type="http://schemas.openxmlformats.org/officeDocument/2006/relationships/hyperlink" Target="https://my.zakupivli.pro/remote/dispatcher/state_purchase_view/56061960" TargetMode="External"/>
  <ns0:Relationship Id="rId133" Type="http://schemas.openxmlformats.org/officeDocument/2006/relationships/hyperlink" Target="https://my.zakupivli.pro/remote/dispatcher/state_purchase_view/56062249" TargetMode="External"/>
  <ns0:Relationship Id="rId134" Type="http://schemas.openxmlformats.org/officeDocument/2006/relationships/hyperlink" Target="https://my.zakupivli.pro/remote/dispatcher/state_purchase_view/56062353" TargetMode="External"/>
  <ns0:Relationship Id="rId135" Type="http://schemas.openxmlformats.org/officeDocument/2006/relationships/hyperlink" Target="https://my.zakupivli.pro/remote/dispatcher/state_purchase_view/56062789" TargetMode="External"/>
  <ns0:Relationship Id="rId136" Type="http://schemas.openxmlformats.org/officeDocument/2006/relationships/hyperlink" Target="https://my.zakupivli.pro/remote/dispatcher/state_purchase_view/56063423" TargetMode="External"/>
  <ns0:Relationship Id="rId137" Type="http://schemas.openxmlformats.org/officeDocument/2006/relationships/hyperlink" Target="https://my.zakupivli.pro/remote/dispatcher/state_purchase_view/56063836" TargetMode="External"/>
  <ns0:Relationship Id="rId138" Type="http://schemas.openxmlformats.org/officeDocument/2006/relationships/hyperlink" Target="https://my.zakupivli.pro/remote/dispatcher/state_purchase_view/56065237" TargetMode="External"/>
  <ns0:Relationship Id="rId139" Type="http://schemas.openxmlformats.org/officeDocument/2006/relationships/hyperlink" Target="https://my.zakupivli.pro/remote/dispatcher/state_purchase_view/56065449" TargetMode="External"/>
  <ns0:Relationship Id="rId140" Type="http://schemas.openxmlformats.org/officeDocument/2006/relationships/hyperlink" Target="https://my.zakupivli.pro/remote/dispatcher/state_purchase_view/56065681" TargetMode="External"/>
  <ns0:Relationship Id="rId141" Type="http://schemas.openxmlformats.org/officeDocument/2006/relationships/hyperlink" Target="https://my.zakupivli.pro/remote/dispatcher/state_purchase_view/56066188" TargetMode="External"/>
  <ns0:Relationship Id="rId142" Type="http://schemas.openxmlformats.org/officeDocument/2006/relationships/hyperlink" Target="https://my.zakupivli.pro/remote/dispatcher/state_purchase_view/56072165" TargetMode="External"/>
  <ns0:Relationship Id="rId143" Type="http://schemas.openxmlformats.org/officeDocument/2006/relationships/hyperlink" Target="https://my.zakupivli.pro/remote/dispatcher/state_purchase_view/56074669" TargetMode="External"/>
  <ns0:Relationship Id="rId144" Type="http://schemas.openxmlformats.org/officeDocument/2006/relationships/hyperlink" Target="https://my.zakupivli.pro/remote/dispatcher/state_purchase_view/56074817" TargetMode="External"/>
  <ns0:Relationship Id="rId145" Type="http://schemas.openxmlformats.org/officeDocument/2006/relationships/hyperlink" Target="https://my.zakupivli.pro/remote/dispatcher/state_purchase_view/56074973" TargetMode="External"/>
  <ns0:Relationship Id="rId146" Type="http://schemas.openxmlformats.org/officeDocument/2006/relationships/hyperlink" Target="https://my.zakupivli.pro/remote/dispatcher/state_purchase_view/56075543" TargetMode="External"/>
  <ns0:Relationship Id="rId147" Type="http://schemas.openxmlformats.org/officeDocument/2006/relationships/hyperlink" Target="https://my.zakupivli.pro/remote/dispatcher/state_purchase_view/56075673" TargetMode="External"/>
  <ns0:Relationship Id="rId148" Type="http://schemas.openxmlformats.org/officeDocument/2006/relationships/hyperlink" Target="https://my.zakupivli.pro/remote/dispatcher/state_purchase_view/56076064" TargetMode="External"/>
  <ns0:Relationship Id="rId149" Type="http://schemas.openxmlformats.org/officeDocument/2006/relationships/hyperlink" Target="https://my.zakupivli.pro/remote/dispatcher/state_purchase_view/56076241" TargetMode="External"/>
  <ns0:Relationship Id="rId150" Type="http://schemas.openxmlformats.org/officeDocument/2006/relationships/hyperlink" Target="https://my.zakupivli.pro/remote/dispatcher/state_purchase_view/56076620" TargetMode="External"/>
  <ns0:Relationship Id="rId151" Type="http://schemas.openxmlformats.org/officeDocument/2006/relationships/hyperlink" Target="https://my.zakupivli.pro/remote/dispatcher/state_purchase_view/56076785" TargetMode="External"/>
  <ns0:Relationship Id="rId152" Type="http://schemas.openxmlformats.org/officeDocument/2006/relationships/hyperlink" Target="https://my.zakupivli.pro/remote/dispatcher/state_purchase_view/56077051" TargetMode="External"/>
  <ns0:Relationship Id="rId153" Type="http://schemas.openxmlformats.org/officeDocument/2006/relationships/hyperlink" Target="https://my.zakupivli.pro/remote/dispatcher/state_purchase_view/56077237" TargetMode="External"/>
  <ns0:Relationship Id="rId154" Type="http://schemas.openxmlformats.org/officeDocument/2006/relationships/hyperlink" Target="https://my.zakupivli.pro/remote/dispatcher/state_purchase_view/56078219" TargetMode="External"/>
  <ns0:Relationship Id="rId155" Type="http://schemas.openxmlformats.org/officeDocument/2006/relationships/hyperlink" Target="https://my.zakupivli.pro/remote/dispatcher/state_purchase_view/56078950" TargetMode="External"/>
  <ns0:Relationship Id="rId156" Type="http://schemas.openxmlformats.org/officeDocument/2006/relationships/hyperlink" Target="https://my.zakupivli.pro/remote/dispatcher/state_purchase_view/56079056" TargetMode="External"/>
  <ns0:Relationship Id="rId157" Type="http://schemas.openxmlformats.org/officeDocument/2006/relationships/hyperlink" Target="https://my.zakupivli.pro/remote/dispatcher/state_purchase_view/56202754" TargetMode="External"/>
  <ns0:Relationship Id="rId158" Type="http://schemas.openxmlformats.org/officeDocument/2006/relationships/hyperlink" Target="https://my.zakupivli.pro/remote/dispatcher/state_purchase_view/56203163" TargetMode="External"/>
  <ns0:Relationship Id="rId159" Type="http://schemas.openxmlformats.org/officeDocument/2006/relationships/hyperlink" Target="https://my.zakupivli.pro/remote/dispatcher/state_purchase_lot_view/1481119" TargetMode="External"/>
</ns0: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1" summaryRight="1"/>
  </sheetPr>
  <dimension ref="A1:AD163"/>
  <sheetViews>
    <sheetView workbookViewId="0">
      <pane ySplit="4" topLeftCell="A5" activePane="bottomLeft" state="frozen"/>
      <selection pane="bottomLeft" activeCell="A1" sqref="A1"/>
    </sheetView>
  </sheetViews>
  <sheetFormatPr defaultRowHeight="15" baseColWidth="10"/>
  <cols>
    <col width="10" min="1" max="1"/>
    <col width="25" min="2" max="2"/>
    <col width="45" min="3" max="3"/>
    <col width="45" min="4" max="4"/>
    <col width="45" min="5" max="5"/>
    <col width="20" min="6" max="6"/>
    <col width="20" min="7" max="7"/>
    <col width="20" min="8" max="8"/>
    <col width="10" min="9" max="9"/>
    <col width="10" min="10" max="10"/>
    <col width="25" min="11" max="11"/>
    <col width="25" min="12" max="12"/>
    <col width="25" min="13" max="13"/>
    <col width="25" min="14" max="14"/>
    <col width="45" min="15" max="15"/>
    <col width="25" min="16" max="16"/>
    <col width="15" min="17" max="17"/>
    <col width="45" min="18" max="18"/>
    <col width="20" min="19" max="19"/>
    <col width="30" min="20" max="20"/>
    <col width="20" min="21" max="21"/>
    <col width="20" min="22" max="22"/>
    <col width="20" min="23" max="23"/>
    <col width="20" min="24" max="24"/>
    <col width="25" min="25" max="25"/>
    <col width="10" min="26" max="26"/>
    <col width="20" min="27" max="27"/>
    <col width="20" min="28" max="28"/>
    <col width="20" min="29" max="29"/>
    <col width="50" min="30" max="30"/>
  </cols>
  <sheetData>
    <row r="1" spans="1:30">
      <c r="A1" t="s" s="1">
        <v>537</v>
      </c>
    </row>
    <row r="2" spans="1:30">
      <c r="A2" t="s" s="2">
        <v>317</v>
      </c>
    </row>
    <row r="4" spans="1:30">
      <c r="A4" t="s" s="3">
        <v>546</v>
      </c>
      <c r="B4" t="s" s="3">
        <v>320</v>
      </c>
      <c r="C4" t="s" s="3">
        <v>413</v>
      </c>
      <c r="D4" t="s" s="3">
        <v>378</v>
      </c>
      <c r="E4" t="s" s="3">
        <v>499</v>
      </c>
      <c r="F4" t="s" s="3">
        <v>350</v>
      </c>
      <c r="G4" t="s" s="3">
        <v>349</v>
      </c>
      <c r="H4" t="s" s="3">
        <v>348</v>
      </c>
      <c r="I4" t="s" s="3">
        <v>396</v>
      </c>
      <c r="J4" t="s" s="3">
        <v>395</v>
      </c>
      <c r="K4" t="s" s="3">
        <v>420</v>
      </c>
      <c r="L4" t="s" s="3">
        <v>421</v>
      </c>
      <c r="M4" t="s" s="3">
        <v>450</v>
      </c>
      <c r="N4" t="s" s="3">
        <v>451</v>
      </c>
      <c r="O4" t="s" s="3">
        <v>412</v>
      </c>
      <c r="P4" t="s" s="3">
        <v>476</v>
      </c>
      <c r="Q4" t="s" s="3">
        <v>7</v>
      </c>
      <c r="R4" t="s" s="3">
        <v>526</v>
      </c>
      <c r="S4" t="s" s="3">
        <v>318</v>
      </c>
      <c r="T4" t="s" s="3">
        <v>437</v>
      </c>
      <c r="U4" t="s" s="3">
        <v>470</v>
      </c>
      <c r="V4" t="s" s="3">
        <v>394</v>
      </c>
      <c r="W4" t="s" s="3">
        <v>448</v>
      </c>
      <c r="X4" t="s" s="3">
        <v>416</v>
      </c>
      <c r="Y4" t="s" s="3">
        <v>525</v>
      </c>
      <c r="Z4" t="s" s="3">
        <v>332</v>
      </c>
      <c r="AA4" t="s" s="3">
        <v>471</v>
      </c>
      <c r="AB4" t="s" s="3">
        <v>505</v>
      </c>
      <c r="AC4" t="s" s="3">
        <v>504</v>
      </c>
      <c r="AD4" t="s" s="3">
        <v>335</v>
      </c>
    </row>
    <row r="5" spans="1:30">
      <c r="A5" t="n" s="4">
        <v>1</v>
      </c>
      <c r="B5" t="s" s="1">
        <v>185</v>
      </c>
      <c r="C5" t="s" s="5">
        <v>359</v>
      </c>
      <c r="D5" t="s" s="1">
        <v>15</v>
      </c>
      <c r="E5" t="s" s="1">
        <v>336</v>
      </c>
      <c r="F5" t="n" s="7">
        <v>45608.0</v>
      </c>
      <c r="G5" t="s" s="1"/>
      <c r="H5" t="n" s="7">
        <v>45624.0</v>
      </c>
      <c r="I5" t="n" s="4">
        <v>1</v>
      </c>
      <c r="J5" t="n" s="8">
        <v>31573.0</v>
      </c>
      <c r="K5" t="n" s="8">
        <v>275000.83</v>
      </c>
      <c r="L5" t="n" s="8">
        <v>8.71</v>
      </c>
      <c r="M5" t="n" s="8">
        <v>246269.4</v>
      </c>
      <c r="N5" t="n" s="8">
        <v>7.8</v>
      </c>
      <c r="O5" t="s" s="5">
        <v>479</v>
      </c>
      <c r="P5" t="n" s="8">
        <v>28731.430000000022</v>
      </c>
      <c r="Q5" t="n" s="8">
        <v>0.10447761194029859</v>
      </c>
      <c r="R5" t="s" s="1">
        <v>479</v>
      </c>
      <c r="S5" t="s" s="1">
        <v>106</v>
      </c>
      <c r="T5" s="9">
        <f>HYPERLINK("https://my.zakupivli.pro/remote/dispatcher/state_purchase_lot_view/1454206")</f>
        <v/>
      </c>
      <c r="U5" t="s" s="1">
        <v>539</v>
      </c>
      <c r="V5" t="n" s="4">
        <v>0</v>
      </c>
      <c r="W5" t="s" s="1"/>
      <c r="X5" t="s" s="1">
        <v>23</v>
      </c>
      <c r="Y5" t="n" s="8">
        <v>246269.4</v>
      </c>
      <c r="Z5" t="s" s="1">
        <v>316</v>
      </c>
      <c r="AA5" t="s" s="1">
        <v>538</v>
      </c>
      <c r="AB5" t="n" s="10">
        <v>45623.0</v>
      </c>
      <c r="AC5" t="n" s="10">
        <v>45633.0</v>
      </c>
      <c r="AD5" t="s" s="1">
        <v>107</v>
      </c>
    </row>
    <row r="6" spans="1:30">
      <c r="A6" t="n" s="4">
        <v>2</v>
      </c>
      <c r="B6" t="s" s="1">
        <v>186</v>
      </c>
      <c r="C6" t="s" s="5">
        <v>358</v>
      </c>
      <c r="D6" t="s" s="1">
        <v>15</v>
      </c>
      <c r="E6" t="s" s="1">
        <v>336</v>
      </c>
      <c r="F6" t="n" s="7">
        <v>45608.0</v>
      </c>
      <c r="G6" t="s" s="1"/>
      <c r="H6" t="n" s="7">
        <v>45616.0</v>
      </c>
      <c r="I6" t="n" s="4">
        <v>0</v>
      </c>
      <c r="J6" t="n" s="8">
        <v>144676.0</v>
      </c>
      <c r="K6" t="n" s="8">
        <v>625000.32</v>
      </c>
      <c r="L6" t="n" s="8">
        <v>4.319999999999999</v>
      </c>
      <c r="M6" t="s" s="1"/>
      <c r="N6" t="n" s="8">
        <v>0.0</v>
      </c>
      <c r="O6" t="s" s="5"/>
      <c r="P6" t="n" s="8">
        <v>0.0</v>
      </c>
      <c r="Q6" t="n" s="8">
        <v>0.0</v>
      </c>
      <c r="R6" t="s" s="1"/>
      <c r="S6" t="s" s="1"/>
      <c r="T6" s="9">
        <f>HYPERLINK("https://my.zakupivli.pro/remote/dispatcher/state_purchase_lot_view/1454595")</f>
        <v/>
      </c>
      <c r="U6" t="s" s="1">
        <v>542</v>
      </c>
      <c r="V6" t="n" s="4">
        <v>0</v>
      </c>
      <c r="W6" t="s" s="1"/>
      <c r="X6" t="s" s="1"/>
      <c r="Y6" t="s" s="1"/>
      <c r="Z6" t="s" s="1">
        <v>316</v>
      </c>
      <c r="AA6" t="s" s="1"/>
      <c r="AB6" t="s" s="1"/>
      <c r="AC6" t="s" s="1"/>
      <c r="AD6" t="s" s="1"/>
    </row>
    <row r="7" spans="1:30">
      <c r="A7" t="n" s="4">
        <v>3</v>
      </c>
      <c r="B7" t="s" s="1">
        <v>195</v>
      </c>
      <c r="C7" t="s" s="5">
        <v>359</v>
      </c>
      <c r="D7" t="s" s="1">
        <v>15</v>
      </c>
      <c r="E7" t="s" s="1">
        <v>336</v>
      </c>
      <c r="F7" t="n" s="7">
        <v>45628.0</v>
      </c>
      <c r="G7" t="s" s="1"/>
      <c r="H7" t="n" s="7">
        <v>45643.0</v>
      </c>
      <c r="I7" t="n" s="4">
        <v>1</v>
      </c>
      <c r="J7" t="n" s="8">
        <v>337111.0</v>
      </c>
      <c r="K7" t="n" s="8">
        <v>3033999.0</v>
      </c>
      <c r="L7" t="n" s="8">
        <v>9.0</v>
      </c>
      <c r="M7" t="n" s="8">
        <v>2764310.2</v>
      </c>
      <c r="N7" t="n" s="8">
        <v>8.200000000000001</v>
      </c>
      <c r="O7" t="s" s="5">
        <v>479</v>
      </c>
      <c r="P7" t="n" s="8">
        <v>269688.7999999998</v>
      </c>
      <c r="Q7" t="n" s="8">
        <v>0.08888888888888882</v>
      </c>
      <c r="R7" t="s" s="1">
        <v>479</v>
      </c>
      <c r="S7" t="s" s="1">
        <v>106</v>
      </c>
      <c r="T7" s="9">
        <f>HYPERLINK("https://my.zakupivli.pro/remote/dispatcher/state_purchase_lot_view/1479038")</f>
        <v/>
      </c>
      <c r="U7" t="s" s="1">
        <v>539</v>
      </c>
      <c r="V7" t="n" s="4">
        <v>0</v>
      </c>
      <c r="W7" t="s" s="1"/>
      <c r="X7" t="s" s="1">
        <v>23</v>
      </c>
      <c r="Y7" t="n" s="8">
        <v>2764310.2</v>
      </c>
      <c r="Z7" t="s" s="1">
        <v>316</v>
      </c>
      <c r="AA7" t="s" s="1">
        <v>538</v>
      </c>
      <c r="AB7" t="n" s="10">
        <v>45643.0</v>
      </c>
      <c r="AC7" t="n" s="10">
        <v>45653.0</v>
      </c>
      <c r="AD7" t="s" s="1">
        <v>107</v>
      </c>
    </row>
    <row r="8" spans="1:30">
      <c r="A8" t="n" s="4">
        <v>4</v>
      </c>
      <c r="B8" t="s" s="1">
        <v>197</v>
      </c>
      <c r="C8" t="s" s="5">
        <v>358</v>
      </c>
      <c r="D8" t="s" s="1">
        <v>15</v>
      </c>
      <c r="E8" t="s" s="1">
        <v>336</v>
      </c>
      <c r="F8" t="n" s="7">
        <v>45629.0</v>
      </c>
      <c r="G8" t="s" s="1"/>
      <c r="H8" t="n" s="7">
        <v>45637.0</v>
      </c>
      <c r="I8" t="n" s="4">
        <v>0</v>
      </c>
      <c r="J8" t="n" s="8">
        <v>641004.0</v>
      </c>
      <c r="K8" t="n" s="8">
        <v>2769137.28</v>
      </c>
      <c r="L8" t="n" s="8">
        <v>4.319999999999999</v>
      </c>
      <c r="M8" t="s" s="1"/>
      <c r="N8" t="n" s="8">
        <v>0.0</v>
      </c>
      <c r="O8" t="s" s="5"/>
      <c r="P8" t="n" s="8">
        <v>0.0</v>
      </c>
      <c r="Q8" t="n" s="8">
        <v>0.0</v>
      </c>
      <c r="R8" t="s" s="1"/>
      <c r="S8" t="s" s="1"/>
      <c r="T8" s="9">
        <f>HYPERLINK("https://my.zakupivli.pro/remote/dispatcher/state_purchase_lot_view/1481395")</f>
        <v/>
      </c>
      <c r="U8" t="s" s="1">
        <v>542</v>
      </c>
      <c r="V8" t="n" s="4">
        <v>0</v>
      </c>
      <c r="W8" t="s" s="1"/>
      <c r="X8" t="s" s="1"/>
      <c r="Y8" t="s" s="1"/>
      <c r="Z8" t="s" s="1">
        <v>316</v>
      </c>
      <c r="AA8" t="s" s="1"/>
      <c r="AB8" t="s" s="1"/>
      <c r="AC8" t="s" s="1"/>
      <c r="AD8" t="s" s="1"/>
    </row>
    <row r="9" spans="1:30">
      <c r="A9" t="n" s="4">
        <v>5</v>
      </c>
      <c r="B9" t="s" s="1">
        <v>207</v>
      </c>
      <c r="C9" t="s" s="5">
        <v>441</v>
      </c>
      <c r="D9" t="s" s="1">
        <v>156</v>
      </c>
      <c r="E9" t="s" s="1">
        <v>336</v>
      </c>
      <c r="F9" t="n" s="7">
        <v>45639.0</v>
      </c>
      <c r="G9" t="s" s="1"/>
      <c r="H9" t="s" s="1"/>
      <c r="I9" t="n" s="4">
        <v>1</v>
      </c>
      <c r="J9" t="n" s="8">
        <v>12.0</v>
      </c>
      <c r="K9" t="n" s="8">
        <v>360000.0</v>
      </c>
      <c r="L9" t="n" s="8">
        <v>30000.0</v>
      </c>
      <c r="M9" t="n" s="8">
        <v>360000.0</v>
      </c>
      <c r="N9" t="n" s="8">
        <v>30000.0</v>
      </c>
      <c r="O9" t="s" s="5">
        <v>480</v>
      </c>
      <c r="P9" t="n" s="8">
        <v>0.0</v>
      </c>
      <c r="Q9" t="n" s="8">
        <v>0.0</v>
      </c>
      <c r="R9" t="s" s="1">
        <v>480</v>
      </c>
      <c r="S9" t="s" s="1">
        <v>31</v>
      </c>
      <c r="T9" s="9">
        <f>HYPERLINK("https://my.zakupivli.pro/remote/dispatcher/state_purchase_lot_view/1496138")</f>
        <v/>
      </c>
      <c r="U9" t="s" s="1">
        <v>545</v>
      </c>
      <c r="V9" t="n" s="4">
        <v>0</v>
      </c>
      <c r="W9" t="s" s="1"/>
      <c r="X9" t="s" s="1"/>
      <c r="Y9" t="n" s="8">
        <v>360000.0</v>
      </c>
      <c r="Z9" t="s" s="1">
        <v>316</v>
      </c>
      <c r="AA9" t="s" s="1">
        <v>544</v>
      </c>
      <c r="AB9" t="n" s="10">
        <v>45659.0</v>
      </c>
      <c r="AC9" t="n" s="10">
        <v>45669.0</v>
      </c>
      <c r="AD9" t="s" s="1">
        <v>32</v>
      </c>
    </row>
    <row r="10" spans="1:30">
      <c r="A10" t="n" s="4">
        <v>6</v>
      </c>
      <c r="B10" t="s" s="1">
        <v>315</v>
      </c>
      <c r="C10" t="s" s="5">
        <v>442</v>
      </c>
      <c r="D10" t="s" s="1">
        <v>154</v>
      </c>
      <c r="E10" t="s" s="1">
        <v>336</v>
      </c>
      <c r="F10" t="n" s="7">
        <v>45652.0</v>
      </c>
      <c r="G10" t="s" s="1"/>
      <c r="H10" t="s" s="1"/>
      <c r="I10" t="n" s="4">
        <v>1</v>
      </c>
      <c r="J10" t="n" s="8">
        <v>612.19</v>
      </c>
      <c r="K10" t="n" s="8">
        <v>147000.0</v>
      </c>
      <c r="L10" t="n" s="8">
        <v>240.12153089727045</v>
      </c>
      <c r="M10" t="n" s="8">
        <v>146882.74</v>
      </c>
      <c r="N10" t="n" s="8">
        <v>240.00447712418298</v>
      </c>
      <c r="O10" t="s" s="5">
        <v>478</v>
      </c>
      <c r="P10" t="n" s="8">
        <v>117.26000000000931</v>
      </c>
      <c r="Q10" t="n" s="8">
        <v>0.0007976870748299953</v>
      </c>
      <c r="R10" t="s" s="1">
        <v>478</v>
      </c>
      <c r="S10" t="s" s="1">
        <v>85</v>
      </c>
      <c r="T10" s="9">
        <f>HYPERLINK("https://my.zakupivli.pro/remote/dispatcher/state_purchase_lot_view/1507129")</f>
        <v/>
      </c>
      <c r="U10" t="s" s="1">
        <v>545</v>
      </c>
      <c r="V10" t="n" s="4">
        <v>0</v>
      </c>
      <c r="W10" t="s" s="1"/>
      <c r="X10" t="s" s="1"/>
      <c r="Y10" t="n" s="8">
        <v>146882.74</v>
      </c>
      <c r="Z10" t="s" s="1">
        <v>316</v>
      </c>
      <c r="AA10" t="s" s="1">
        <v>544</v>
      </c>
      <c r="AB10" t="s" s="1"/>
      <c r="AC10" t="s" s="1"/>
      <c r="AD10" t="s" s="1">
        <v>86</v>
      </c>
    </row>
    <row r="11" spans="1:30">
      <c r="A11" t="n" s="4">
        <v>7</v>
      </c>
      <c r="B11" t="s" s="1">
        <v>158</v>
      </c>
      <c r="C11" t="s" s="5">
        <v>443</v>
      </c>
      <c r="D11" t="s" s="1">
        <v>135</v>
      </c>
      <c r="E11" t="s" s="1">
        <v>365</v>
      </c>
      <c r="F11" t="n" s="7">
        <v>45573.0</v>
      </c>
      <c r="G11" t="s" s="1"/>
      <c r="H11" t="n" s="7">
        <v>45573.0</v>
      </c>
      <c r="I11" t="n" s="4">
        <v>1</v>
      </c>
      <c r="J11" t="n" s="8">
        <v>1.0</v>
      </c>
      <c r="K11" t="n" s="8">
        <v>97637.0</v>
      </c>
      <c r="L11" t="n" s="8">
        <v>97637.0</v>
      </c>
      <c r="M11" t="n" s="8">
        <v>97637.0</v>
      </c>
      <c r="N11" t="n" s="8">
        <v>97637.0</v>
      </c>
      <c r="O11" t="s" s="5">
        <v>489</v>
      </c>
      <c r="P11" t="n" s="8">
        <v>0.0</v>
      </c>
      <c r="Q11" t="n" s="8">
        <v>0.0</v>
      </c>
      <c r="R11" t="s" s="1">
        <v>489</v>
      </c>
      <c r="S11" t="s" s="1">
        <v>105</v>
      </c>
      <c r="T11" s="9">
        <f>HYPERLINK("https://my.zakupivli.pro/remote/dispatcher/state_purchase_view/53840886")</f>
        <v/>
      </c>
      <c r="U11" t="s" s="1">
        <v>540</v>
      </c>
      <c r="V11" t="n" s="4">
        <v>0</v>
      </c>
      <c r="W11" t="s" s="1"/>
      <c r="X11" t="s" s="1">
        <v>548</v>
      </c>
      <c r="Y11" t="n" s="8">
        <v>97637.0</v>
      </c>
      <c r="Z11" t="s" s="1">
        <v>316</v>
      </c>
      <c r="AA11" t="s" s="1">
        <v>538</v>
      </c>
      <c r="AB11" t="s" s="1"/>
      <c r="AC11" t="s" s="1"/>
      <c r="AD11" t="s" s="1">
        <v>8</v>
      </c>
    </row>
    <row r="12" spans="1:30">
      <c r="A12" t="n" s="4">
        <v>8</v>
      </c>
      <c r="B12" t="s" s="1">
        <v>159</v>
      </c>
      <c r="C12" t="s" s="5">
        <v>462</v>
      </c>
      <c r="D12" t="s" s="1">
        <v>145</v>
      </c>
      <c r="E12" t="s" s="1">
        <v>365</v>
      </c>
      <c r="F12" t="n" s="7">
        <v>45573.0</v>
      </c>
      <c r="G12" t="s" s="1"/>
      <c r="H12" t="n" s="7">
        <v>45573.0</v>
      </c>
      <c r="I12" t="n" s="4">
        <v>1</v>
      </c>
      <c r="J12" t="n" s="8">
        <v>1.0</v>
      </c>
      <c r="K12" t="n" s="8">
        <v>150600.0</v>
      </c>
      <c r="L12" t="n" s="8">
        <v>150600.0</v>
      </c>
      <c r="M12" t="n" s="8">
        <v>150600.0</v>
      </c>
      <c r="N12" t="n" s="8">
        <v>150600.0</v>
      </c>
      <c r="O12" t="s" s="5">
        <v>481</v>
      </c>
      <c r="P12" t="n" s="8">
        <v>0.0</v>
      </c>
      <c r="Q12" t="n" s="8">
        <v>0.0</v>
      </c>
      <c r="R12" t="s" s="1">
        <v>481</v>
      </c>
      <c r="S12" t="s" s="1">
        <v>110</v>
      </c>
      <c r="T12" s="9">
        <f>HYPERLINK("https://my.zakupivli.pro/remote/dispatcher/state_purchase_view/53844679")</f>
        <v/>
      </c>
      <c r="U12" t="s" s="1">
        <v>540</v>
      </c>
      <c r="V12" t="n" s="4">
        <v>0</v>
      </c>
      <c r="W12" t="s" s="1"/>
      <c r="X12" t="s" s="1">
        <v>563</v>
      </c>
      <c r="Y12" t="n" s="8">
        <v>150600.0</v>
      </c>
      <c r="Z12" t="s" s="1">
        <v>316</v>
      </c>
      <c r="AA12" t="s" s="1">
        <v>541</v>
      </c>
      <c r="AB12" t="s" s="1"/>
      <c r="AC12" t="s" s="1"/>
      <c r="AD12" t="s" s="1">
        <v>8</v>
      </c>
    </row>
    <row r="13" spans="1:30">
      <c r="A13" t="n" s="4">
        <v>9</v>
      </c>
      <c r="B13" t="s" s="1">
        <v>160</v>
      </c>
      <c r="C13" t="s" s="5">
        <v>457</v>
      </c>
      <c r="D13" t="s" s="1">
        <v>149</v>
      </c>
      <c r="E13" t="s" s="1">
        <v>365</v>
      </c>
      <c r="F13" t="n" s="7">
        <v>45574.0</v>
      </c>
      <c r="G13" t="s" s="1"/>
      <c r="H13" t="n" s="7">
        <v>45574.0</v>
      </c>
      <c r="I13" t="n" s="4">
        <v>1</v>
      </c>
      <c r="J13" t="n" s="8">
        <v>1.0</v>
      </c>
      <c r="K13" t="n" s="8">
        <v>25500.0</v>
      </c>
      <c r="L13" t="n" s="8">
        <v>25500.0</v>
      </c>
      <c r="M13" t="n" s="8">
        <v>25500.0</v>
      </c>
      <c r="N13" t="n" s="8">
        <v>25500.0</v>
      </c>
      <c r="O13" t="s" s="5">
        <v>507</v>
      </c>
      <c r="P13" t="n" s="8">
        <v>0.0</v>
      </c>
      <c r="Q13" t="n" s="8">
        <v>0.0</v>
      </c>
      <c r="R13" t="s" s="1">
        <v>507</v>
      </c>
      <c r="S13" t="s" s="1">
        <v>53</v>
      </c>
      <c r="T13" s="9">
        <f>HYPERLINK("https://my.zakupivli.pro/remote/dispatcher/state_purchase_view/53867829")</f>
        <v/>
      </c>
      <c r="U13" t="s" s="1">
        <v>540</v>
      </c>
      <c r="V13" t="n" s="4">
        <v>0</v>
      </c>
      <c r="W13" t="s" s="1"/>
      <c r="X13" t="s" s="1">
        <v>582</v>
      </c>
      <c r="Y13" t="n" s="8">
        <v>25500.0</v>
      </c>
      <c r="Z13" t="s" s="1">
        <v>316</v>
      </c>
      <c r="AA13" t="s" s="1">
        <v>538</v>
      </c>
      <c r="AB13" t="s" s="1"/>
      <c r="AC13" t="s" s="1"/>
      <c r="AD13" t="s" s="1">
        <v>8</v>
      </c>
    </row>
    <row r="14" spans="1:30">
      <c r="A14" t="n" s="4">
        <v>10</v>
      </c>
      <c r="B14" t="s" s="1">
        <v>161</v>
      </c>
      <c r="C14" t="s" s="5">
        <v>498</v>
      </c>
      <c r="D14" t="s" s="1">
        <v>146</v>
      </c>
      <c r="E14" t="s" s="1">
        <v>365</v>
      </c>
      <c r="F14" t="n" s="7">
        <v>45580.0</v>
      </c>
      <c r="G14" t="s" s="1"/>
      <c r="H14" t="n" s="7">
        <v>45580.0</v>
      </c>
      <c r="I14" t="n" s="4">
        <v>1</v>
      </c>
      <c r="J14" t="n" s="8">
        <v>1.0</v>
      </c>
      <c r="K14" t="n" s="8">
        <v>30118.83</v>
      </c>
      <c r="L14" t="n" s="8">
        <v>30118.83</v>
      </c>
      <c r="M14" t="n" s="8">
        <v>30118.83</v>
      </c>
      <c r="N14" t="n" s="8">
        <v>30118.83</v>
      </c>
      <c r="O14" t="s" s="5">
        <v>409</v>
      </c>
      <c r="P14" t="n" s="8">
        <v>0.0</v>
      </c>
      <c r="Q14" t="n" s="8">
        <v>0.0</v>
      </c>
      <c r="R14" t="s" s="1">
        <v>409</v>
      </c>
      <c r="S14" t="s" s="1">
        <v>35</v>
      </c>
      <c r="T14" s="9">
        <f>HYPERLINK("https://my.zakupivli.pro/remote/dispatcher/state_purchase_view/53997661")</f>
        <v/>
      </c>
      <c r="U14" t="s" s="1">
        <v>540</v>
      </c>
      <c r="V14" t="n" s="4">
        <v>0</v>
      </c>
      <c r="W14" t="s" s="1"/>
      <c r="X14" t="s" s="1">
        <v>16</v>
      </c>
      <c r="Y14" t="n" s="8">
        <v>30118.83</v>
      </c>
      <c r="Z14" t="s" s="1">
        <v>316</v>
      </c>
      <c r="AA14" t="s" s="1">
        <v>538</v>
      </c>
      <c r="AB14" t="s" s="1"/>
      <c r="AC14" t="s" s="1"/>
      <c r="AD14" t="s" s="1">
        <v>8</v>
      </c>
    </row>
    <row r="15" spans="1:30">
      <c r="A15" t="n" s="4">
        <v>11</v>
      </c>
      <c r="B15" t="s" s="1">
        <v>162</v>
      </c>
      <c r="C15" t="s" s="5">
        <v>461</v>
      </c>
      <c r="D15" t="s" s="1">
        <v>146</v>
      </c>
      <c r="E15" t="s" s="1">
        <v>365</v>
      </c>
      <c r="F15" t="n" s="7">
        <v>45580.0</v>
      </c>
      <c r="G15" t="s" s="1"/>
      <c r="H15" t="n" s="7">
        <v>45580.0</v>
      </c>
      <c r="I15" t="n" s="4">
        <v>1</v>
      </c>
      <c r="J15" t="n" s="8">
        <v>1.0</v>
      </c>
      <c r="K15" t="n" s="8">
        <v>17800.0</v>
      </c>
      <c r="L15" t="n" s="8">
        <v>17800.0</v>
      </c>
      <c r="M15" t="n" s="8">
        <v>17800.0</v>
      </c>
      <c r="N15" t="n" s="8">
        <v>17800.0</v>
      </c>
      <c r="O15" t="s" s="5">
        <v>481</v>
      </c>
      <c r="P15" t="n" s="8">
        <v>0.0</v>
      </c>
      <c r="Q15" t="n" s="8">
        <v>0.0</v>
      </c>
      <c r="R15" t="s" s="1">
        <v>481</v>
      </c>
      <c r="S15" t="s" s="1">
        <v>110</v>
      </c>
      <c r="T15" s="9">
        <f>HYPERLINK("https://my.zakupivli.pro/remote/dispatcher/state_purchase_view/53998446")</f>
        <v/>
      </c>
      <c r="U15" t="s" s="1">
        <v>540</v>
      </c>
      <c r="V15" t="n" s="4">
        <v>0</v>
      </c>
      <c r="W15" t="s" s="1"/>
      <c r="X15" t="s" s="1">
        <v>17</v>
      </c>
      <c r="Y15" t="n" s="8">
        <v>17800.0</v>
      </c>
      <c r="Z15" t="s" s="1">
        <v>316</v>
      </c>
      <c r="AA15" t="s" s="1">
        <v>538</v>
      </c>
      <c r="AB15" t="s" s="1"/>
      <c r="AC15" t="s" s="1"/>
      <c r="AD15" t="s" s="1">
        <v>8</v>
      </c>
    </row>
    <row r="16" spans="1:30">
      <c r="A16" t="n" s="4">
        <v>12</v>
      </c>
      <c r="B16" t="s" s="1">
        <v>163</v>
      </c>
      <c r="C16" t="s" s="5">
        <v>462</v>
      </c>
      <c r="D16" t="s" s="1">
        <v>145</v>
      </c>
      <c r="E16" t="s" s="1">
        <v>365</v>
      </c>
      <c r="F16" t="n" s="7">
        <v>45589.0</v>
      </c>
      <c r="G16" t="s" s="1"/>
      <c r="H16" t="n" s="7">
        <v>45589.0</v>
      </c>
      <c r="I16" t="n" s="4">
        <v>1</v>
      </c>
      <c r="J16" t="n" s="8">
        <v>1.0</v>
      </c>
      <c r="K16" t="n" s="8">
        <v>150600.0</v>
      </c>
      <c r="L16" t="n" s="8">
        <v>150600.0</v>
      </c>
      <c r="M16" t="n" s="8">
        <v>150600.0</v>
      </c>
      <c r="N16" t="n" s="8">
        <v>150600.0</v>
      </c>
      <c r="O16" t="s" s="5">
        <v>481</v>
      </c>
      <c r="P16" t="n" s="8">
        <v>0.0</v>
      </c>
      <c r="Q16" t="n" s="8">
        <v>0.0</v>
      </c>
      <c r="R16" t="s" s="1">
        <v>481</v>
      </c>
      <c r="S16" t="s" s="1">
        <v>110</v>
      </c>
      <c r="T16" s="9">
        <f>HYPERLINK("https://my.zakupivli.pro/remote/dispatcher/state_purchase_view/54252860")</f>
        <v/>
      </c>
      <c r="U16" t="s" s="1">
        <v>540</v>
      </c>
      <c r="V16" t="n" s="4">
        <v>0</v>
      </c>
      <c r="W16" t="s" s="1"/>
      <c r="X16" t="s" s="1">
        <v>602</v>
      </c>
      <c r="Y16" t="n" s="8">
        <v>150600.0</v>
      </c>
      <c r="Z16" t="s" s="1">
        <v>316</v>
      </c>
      <c r="AA16" t="s" s="1">
        <v>538</v>
      </c>
      <c r="AB16" t="s" s="1"/>
      <c r="AC16" t="s" s="1"/>
      <c r="AD16" t="s" s="1">
        <v>8</v>
      </c>
    </row>
    <row r="17" spans="1:30">
      <c r="A17" t="n" s="4">
        <v>13</v>
      </c>
      <c r="B17" t="s" s="1">
        <v>164</v>
      </c>
      <c r="C17" t="s" s="5">
        <v>405</v>
      </c>
      <c r="D17" t="s" s="1">
        <v>78</v>
      </c>
      <c r="E17" t="s" s="1">
        <v>365</v>
      </c>
      <c r="F17" t="n" s="7">
        <v>45589.0</v>
      </c>
      <c r="G17" t="s" s="1"/>
      <c r="H17" t="n" s="7">
        <v>45589.0</v>
      </c>
      <c r="I17" t="n" s="4">
        <v>1</v>
      </c>
      <c r="J17" t="s" s="1">
        <v>543</v>
      </c>
      <c r="K17" t="n" s="8">
        <v>3126.18</v>
      </c>
      <c r="L17" t="n" s="8">
        <v>0.0</v>
      </c>
      <c r="M17" t="n" s="8">
        <v>3126.18</v>
      </c>
      <c r="N17" t="s" s="1">
        <v>543</v>
      </c>
      <c r="O17" t="s" s="5">
        <v>488</v>
      </c>
      <c r="P17" t="n" s="8">
        <v>0.0</v>
      </c>
      <c r="Q17" t="n" s="8">
        <v>0.0</v>
      </c>
      <c r="R17" t="s" s="1">
        <v>488</v>
      </c>
      <c r="S17" t="s" s="1">
        <v>112</v>
      </c>
      <c r="T17" s="9">
        <f>HYPERLINK("https://my.zakupivli.pro/remote/dispatcher/state_purchase_view/54254699")</f>
        <v/>
      </c>
      <c r="U17" t="s" s="1">
        <v>540</v>
      </c>
      <c r="V17" t="n" s="4">
        <v>0</v>
      </c>
      <c r="W17" t="s" s="1"/>
      <c r="X17" t="s" s="1">
        <v>605</v>
      </c>
      <c r="Y17" t="n" s="8">
        <v>3126.18</v>
      </c>
      <c r="Z17" t="s" s="1">
        <v>316</v>
      </c>
      <c r="AA17" t="s" s="1">
        <v>538</v>
      </c>
      <c r="AB17" t="s" s="1"/>
      <c r="AC17" t="s" s="1"/>
      <c r="AD17" t="s" s="1">
        <v>8</v>
      </c>
    </row>
    <row r="18" spans="1:30">
      <c r="A18" t="n" s="4">
        <v>14</v>
      </c>
      <c r="B18" t="s" s="1">
        <v>165</v>
      </c>
      <c r="C18" t="s" s="5">
        <v>404</v>
      </c>
      <c r="D18" t="s" s="1">
        <v>80</v>
      </c>
      <c r="E18" t="s" s="1">
        <v>365</v>
      </c>
      <c r="F18" t="n" s="7">
        <v>45589.0</v>
      </c>
      <c r="G18" t="s" s="1"/>
      <c r="H18" t="n" s="7">
        <v>45589.0</v>
      </c>
      <c r="I18" t="n" s="4">
        <v>1</v>
      </c>
      <c r="J18" t="s" s="1">
        <v>543</v>
      </c>
      <c r="K18" t="n" s="8">
        <v>6868.76</v>
      </c>
      <c r="L18" t="n" s="8">
        <v>0.0</v>
      </c>
      <c r="M18" t="n" s="8">
        <v>6868.76</v>
      </c>
      <c r="N18" t="s" s="1">
        <v>543</v>
      </c>
      <c r="O18" t="s" s="5">
        <v>488</v>
      </c>
      <c r="P18" t="n" s="8">
        <v>0.0</v>
      </c>
      <c r="Q18" t="n" s="8">
        <v>0.0</v>
      </c>
      <c r="R18" t="s" s="1">
        <v>488</v>
      </c>
      <c r="S18" t="s" s="1">
        <v>112</v>
      </c>
      <c r="T18" s="9">
        <f>HYPERLINK("https://my.zakupivli.pro/remote/dispatcher/state_purchase_view/54255015")</f>
        <v/>
      </c>
      <c r="U18" t="s" s="1">
        <v>540</v>
      </c>
      <c r="V18" t="n" s="4">
        <v>0</v>
      </c>
      <c r="W18" t="s" s="1"/>
      <c r="X18" t="s" s="1">
        <v>605</v>
      </c>
      <c r="Y18" t="n" s="8">
        <v>6868.76</v>
      </c>
      <c r="Z18" t="s" s="1">
        <v>316</v>
      </c>
      <c r="AA18" t="s" s="1">
        <v>538</v>
      </c>
      <c r="AB18" t="s" s="1"/>
      <c r="AC18" t="s" s="1"/>
      <c r="AD18" t="s" s="1">
        <v>8</v>
      </c>
    </row>
    <row r="19" spans="1:30">
      <c r="A19" t="n" s="4">
        <v>15</v>
      </c>
      <c r="B19" t="s" s="1">
        <v>166</v>
      </c>
      <c r="C19" t="s" s="5">
        <v>438</v>
      </c>
      <c r="D19" t="s" s="1">
        <v>141</v>
      </c>
      <c r="E19" t="s" s="1">
        <v>365</v>
      </c>
      <c r="F19" t="n" s="7">
        <v>45594.0</v>
      </c>
      <c r="G19" t="s" s="1"/>
      <c r="H19" t="n" s="7">
        <v>45594.0</v>
      </c>
      <c r="I19" t="n" s="4">
        <v>1</v>
      </c>
      <c r="J19" t="n" s="8">
        <v>1.0</v>
      </c>
      <c r="K19" t="n" s="8">
        <v>8440.0</v>
      </c>
      <c r="L19" t="n" s="8">
        <v>8440.0</v>
      </c>
      <c r="M19" t="n" s="8">
        <v>8440.0</v>
      </c>
      <c r="N19" t="n" s="8">
        <v>8440.0</v>
      </c>
      <c r="O19" t="s" s="5">
        <v>523</v>
      </c>
      <c r="P19" t="n" s="8">
        <v>0.0</v>
      </c>
      <c r="Q19" t="n" s="8">
        <v>0.0</v>
      </c>
      <c r="R19" t="s" s="1">
        <v>523</v>
      </c>
      <c r="S19" t="s" s="1">
        <v>39</v>
      </c>
      <c r="T19" s="9">
        <f>HYPERLINK("https://my.zakupivli.pro/remote/dispatcher/state_purchase_view/54361467")</f>
        <v/>
      </c>
      <c r="U19" t="s" s="1">
        <v>540</v>
      </c>
      <c r="V19" t="n" s="4">
        <v>0</v>
      </c>
      <c r="W19" t="s" s="1"/>
      <c r="X19" t="s" s="1">
        <v>586</v>
      </c>
      <c r="Y19" t="n" s="8">
        <v>8440.0</v>
      </c>
      <c r="Z19" t="s" s="1">
        <v>316</v>
      </c>
      <c r="AA19" t="s" s="1">
        <v>538</v>
      </c>
      <c r="AB19" t="s" s="1"/>
      <c r="AC19" t="s" s="1"/>
      <c r="AD19" t="s" s="1">
        <v>8</v>
      </c>
    </row>
    <row r="20" spans="1:30">
      <c r="A20" t="n" s="4">
        <v>16</v>
      </c>
      <c r="B20" t="s" s="1">
        <v>167</v>
      </c>
      <c r="C20" t="s" s="5">
        <v>418</v>
      </c>
      <c r="D20" t="s" s="1">
        <v>157</v>
      </c>
      <c r="E20" t="s" s="1">
        <v>365</v>
      </c>
      <c r="F20" t="n" s="7">
        <v>45594.0</v>
      </c>
      <c r="G20" t="s" s="1"/>
      <c r="H20" t="n" s="7">
        <v>45594.0</v>
      </c>
      <c r="I20" t="n" s="4">
        <v>1</v>
      </c>
      <c r="J20" t="n" s="8">
        <v>1.0</v>
      </c>
      <c r="K20" t="n" s="8">
        <v>20000.0</v>
      </c>
      <c r="L20" t="n" s="8">
        <v>20000.0</v>
      </c>
      <c r="M20" t="n" s="8">
        <v>20000.0</v>
      </c>
      <c r="N20" t="n" s="8">
        <v>20000.0</v>
      </c>
      <c r="O20" t="s" s="5">
        <v>338</v>
      </c>
      <c r="P20" t="n" s="8">
        <v>0.0</v>
      </c>
      <c r="Q20" t="n" s="8">
        <v>0.0</v>
      </c>
      <c r="R20" t="s" s="1">
        <v>338</v>
      </c>
      <c r="S20" t="s" s="1">
        <v>21</v>
      </c>
      <c r="T20" s="9">
        <f>HYPERLINK("https://my.zakupivli.pro/remote/dispatcher/state_purchase_view/54361654")</f>
        <v/>
      </c>
      <c r="U20" t="s" s="1">
        <v>540</v>
      </c>
      <c r="V20" t="n" s="4">
        <v>0</v>
      </c>
      <c r="W20" t="s" s="1"/>
      <c r="X20" t="s" s="1">
        <v>587</v>
      </c>
      <c r="Y20" t="n" s="8">
        <v>20000.0</v>
      </c>
      <c r="Z20" t="s" s="1">
        <v>316</v>
      </c>
      <c r="AA20" t="s" s="1">
        <v>538</v>
      </c>
      <c r="AB20" t="s" s="1"/>
      <c r="AC20" t="s" s="1"/>
      <c r="AD20" t="s" s="1">
        <v>8</v>
      </c>
    </row>
    <row r="21" spans="1:30">
      <c r="A21" t="n" s="4">
        <v>17</v>
      </c>
      <c r="B21" t="s" s="1">
        <v>168</v>
      </c>
      <c r="C21" t="s" s="5">
        <v>355</v>
      </c>
      <c r="D21" t="s" s="1">
        <v>10</v>
      </c>
      <c r="E21" t="s" s="1">
        <v>365</v>
      </c>
      <c r="F21" t="n" s="7">
        <v>45596.0</v>
      </c>
      <c r="G21" t="s" s="1"/>
      <c r="H21" t="n" s="7">
        <v>45596.0</v>
      </c>
      <c r="I21" t="n" s="4">
        <v>1</v>
      </c>
      <c r="J21" t="n" s="8">
        <v>40.0</v>
      </c>
      <c r="K21" t="n" s="8">
        <v>70000.0</v>
      </c>
      <c r="L21" t="n" s="8">
        <v>1750.0</v>
      </c>
      <c r="M21" t="n" s="8">
        <v>70000.0</v>
      </c>
      <c r="N21" t="n" s="8">
        <v>1750.0</v>
      </c>
      <c r="O21" t="s" s="5">
        <v>495</v>
      </c>
      <c r="P21" t="n" s="8">
        <v>0.0</v>
      </c>
      <c r="Q21" t="n" s="8">
        <v>0.0</v>
      </c>
      <c r="R21" t="s" s="1">
        <v>495</v>
      </c>
      <c r="S21" t="s" s="1">
        <v>118</v>
      </c>
      <c r="T21" s="9">
        <f>HYPERLINK("https://my.zakupivli.pro/remote/dispatcher/state_purchase_view/54426555")</f>
        <v/>
      </c>
      <c r="U21" t="s" s="1">
        <v>540</v>
      </c>
      <c r="V21" t="n" s="4">
        <v>0</v>
      </c>
      <c r="W21" t="s" s="1"/>
      <c r="X21" t="s" s="1">
        <v>552</v>
      </c>
      <c r="Y21" t="n" s="8">
        <v>70000.0</v>
      </c>
      <c r="Z21" t="s" s="1">
        <v>316</v>
      </c>
      <c r="AA21" t="s" s="1">
        <v>538</v>
      </c>
      <c r="AB21" t="s" s="1"/>
      <c r="AC21" t="s" s="1"/>
      <c r="AD21" t="s" s="1">
        <v>8</v>
      </c>
    </row>
    <row r="22" spans="1:30">
      <c r="A22" t="n" s="4">
        <v>18</v>
      </c>
      <c r="B22" t="s" s="1">
        <v>169</v>
      </c>
      <c r="C22" t="s" s="5">
        <v>455</v>
      </c>
      <c r="D22" t="s" s="1">
        <v>82</v>
      </c>
      <c r="E22" t="s" s="1">
        <v>365</v>
      </c>
      <c r="F22" t="n" s="7">
        <v>45596.0</v>
      </c>
      <c r="G22" t="s" s="1"/>
      <c r="H22" t="n" s="7">
        <v>45596.0</v>
      </c>
      <c r="I22" t="n" s="4">
        <v>1</v>
      </c>
      <c r="J22" t="n" s="8">
        <v>3.0</v>
      </c>
      <c r="K22" t="n" s="8">
        <v>5390.0</v>
      </c>
      <c r="L22" t="n" s="8">
        <v>1796.6666666666667</v>
      </c>
      <c r="M22" t="n" s="8">
        <v>5390.0</v>
      </c>
      <c r="N22" t="n" s="8">
        <v>1796.6666666666667</v>
      </c>
      <c r="O22" t="s" s="5">
        <v>522</v>
      </c>
      <c r="P22" t="n" s="8">
        <v>0.0</v>
      </c>
      <c r="Q22" t="n" s="8">
        <v>0.0</v>
      </c>
      <c r="R22" t="s" s="1">
        <v>522</v>
      </c>
      <c r="S22" t="s" s="1">
        <v>51</v>
      </c>
      <c r="T22" s="9">
        <f>HYPERLINK("https://my.zakupivli.pro/remote/dispatcher/state_purchase_view/54426740")</f>
        <v/>
      </c>
      <c r="U22" t="s" s="1">
        <v>540</v>
      </c>
      <c r="V22" t="n" s="4">
        <v>0</v>
      </c>
      <c r="W22" t="s" s="1"/>
      <c r="X22" t="s" s="1">
        <v>566</v>
      </c>
      <c r="Y22" t="n" s="8">
        <v>5390.0</v>
      </c>
      <c r="Z22" t="s" s="1">
        <v>316</v>
      </c>
      <c r="AA22" t="s" s="1">
        <v>538</v>
      </c>
      <c r="AB22" t="s" s="1"/>
      <c r="AC22" t="s" s="1"/>
      <c r="AD22" t="s" s="1">
        <v>8</v>
      </c>
    </row>
    <row r="23" spans="1:30">
      <c r="A23" t="n" s="4">
        <v>19</v>
      </c>
      <c r="B23" t="s" s="1">
        <v>170</v>
      </c>
      <c r="C23" t="s" s="5">
        <v>436</v>
      </c>
      <c r="D23" t="s" s="1">
        <v>83</v>
      </c>
      <c r="E23" t="s" s="1">
        <v>365</v>
      </c>
      <c r="F23" t="n" s="7">
        <v>45596.0</v>
      </c>
      <c r="G23" t="s" s="1"/>
      <c r="H23" t="n" s="7">
        <v>45596.0</v>
      </c>
      <c r="I23" t="n" s="4">
        <v>1</v>
      </c>
      <c r="J23" t="n" s="8">
        <v>3.0</v>
      </c>
      <c r="K23" t="n" s="8">
        <v>19800.0</v>
      </c>
      <c r="L23" t="n" s="8">
        <v>6600.0</v>
      </c>
      <c r="M23" t="n" s="8">
        <v>19800.0</v>
      </c>
      <c r="N23" t="n" s="8">
        <v>6600.0</v>
      </c>
      <c r="O23" t="s" s="5">
        <v>522</v>
      </c>
      <c r="P23" t="n" s="8">
        <v>0.0</v>
      </c>
      <c r="Q23" t="n" s="8">
        <v>0.0</v>
      </c>
      <c r="R23" t="s" s="1">
        <v>522</v>
      </c>
      <c r="S23" t="s" s="1">
        <v>51</v>
      </c>
      <c r="T23" s="9">
        <f>HYPERLINK("https://my.zakupivli.pro/remote/dispatcher/state_purchase_view/54426827")</f>
        <v/>
      </c>
      <c r="U23" t="s" s="1">
        <v>540</v>
      </c>
      <c r="V23" t="n" s="4">
        <v>0</v>
      </c>
      <c r="W23" t="s" s="1"/>
      <c r="X23" t="s" s="1">
        <v>566</v>
      </c>
      <c r="Y23" t="n" s="8">
        <v>19800.0</v>
      </c>
      <c r="Z23" t="s" s="1">
        <v>316</v>
      </c>
      <c r="AA23" t="s" s="1">
        <v>538</v>
      </c>
      <c r="AB23" t="s" s="1"/>
      <c r="AC23" t="s" s="1"/>
      <c r="AD23" t="s" s="1">
        <v>8</v>
      </c>
    </row>
    <row r="24" spans="1:30">
      <c r="A24" t="n" s="4">
        <v>20</v>
      </c>
      <c r="B24" t="s" s="1">
        <v>171</v>
      </c>
      <c r="C24" t="s" s="5">
        <v>328</v>
      </c>
      <c r="D24" t="s" s="1">
        <v>69</v>
      </c>
      <c r="E24" t="s" s="1">
        <v>365</v>
      </c>
      <c r="F24" t="n" s="7">
        <v>45596.0</v>
      </c>
      <c r="G24" t="s" s="1"/>
      <c r="H24" t="n" s="7">
        <v>45596.0</v>
      </c>
      <c r="I24" t="n" s="4">
        <v>1</v>
      </c>
      <c r="J24" t="n" s="8">
        <v>3.0</v>
      </c>
      <c r="K24" t="n" s="8">
        <v>13420.0</v>
      </c>
      <c r="L24" t="n" s="8">
        <v>4473.333333333333</v>
      </c>
      <c r="M24" t="n" s="8">
        <v>13420.0</v>
      </c>
      <c r="N24" t="n" s="8">
        <v>4473.333333333333</v>
      </c>
      <c r="O24" t="s" s="5">
        <v>522</v>
      </c>
      <c r="P24" t="n" s="8">
        <v>0.0</v>
      </c>
      <c r="Q24" t="n" s="8">
        <v>0.0</v>
      </c>
      <c r="R24" t="s" s="1">
        <v>522</v>
      </c>
      <c r="S24" t="s" s="1">
        <v>51</v>
      </c>
      <c r="T24" s="9">
        <f>HYPERLINK("https://my.zakupivli.pro/remote/dispatcher/state_purchase_view/54426909")</f>
        <v/>
      </c>
      <c r="U24" t="s" s="1">
        <v>540</v>
      </c>
      <c r="V24" t="n" s="4">
        <v>0</v>
      </c>
      <c r="W24" t="s" s="1"/>
      <c r="X24" t="s" s="1">
        <v>566</v>
      </c>
      <c r="Y24" t="n" s="8">
        <v>13420.0</v>
      </c>
      <c r="Z24" t="s" s="1">
        <v>316</v>
      </c>
      <c r="AA24" t="s" s="1">
        <v>538</v>
      </c>
      <c r="AB24" t="s" s="1"/>
      <c r="AC24" t="s" s="1"/>
      <c r="AD24" t="s" s="1">
        <v>8</v>
      </c>
    </row>
    <row r="25" spans="1:30">
      <c r="A25" t="n" s="4">
        <v>21</v>
      </c>
      <c r="B25" t="s" s="1">
        <v>172</v>
      </c>
      <c r="C25" t="s" s="5">
        <v>419</v>
      </c>
      <c r="D25" t="s" s="1">
        <v>150</v>
      </c>
      <c r="E25" t="s" s="1">
        <v>365</v>
      </c>
      <c r="F25" t="n" s="7">
        <v>45600.0</v>
      </c>
      <c r="G25" t="s" s="1"/>
      <c r="H25" t="n" s="7">
        <v>45600.0</v>
      </c>
      <c r="I25" t="n" s="4">
        <v>1</v>
      </c>
      <c r="J25" t="n" s="8">
        <v>1.0</v>
      </c>
      <c r="K25" t="n" s="8">
        <v>99500.0</v>
      </c>
      <c r="L25" t="n" s="8">
        <v>99500.0</v>
      </c>
      <c r="M25" t="n" s="8">
        <v>99500.0</v>
      </c>
      <c r="N25" t="n" s="8">
        <v>99500.0</v>
      </c>
      <c r="O25" t="s" s="5">
        <v>423</v>
      </c>
      <c r="P25" t="n" s="8">
        <v>0.0</v>
      </c>
      <c r="Q25" t="n" s="8">
        <v>0.0</v>
      </c>
      <c r="R25" t="s" s="1">
        <v>423</v>
      </c>
      <c r="S25" t="s" s="1">
        <v>20</v>
      </c>
      <c r="T25" s="9">
        <f>HYPERLINK("https://my.zakupivli.pro/remote/dispatcher/state_purchase_view/54491246")</f>
        <v/>
      </c>
      <c r="U25" t="s" s="1">
        <v>540</v>
      </c>
      <c r="V25" t="n" s="4">
        <v>0</v>
      </c>
      <c r="W25" t="s" s="1"/>
      <c r="X25" t="s" s="1">
        <v>568</v>
      </c>
      <c r="Y25" t="n" s="8">
        <v>99500.0</v>
      </c>
      <c r="Z25" t="s" s="1">
        <v>316</v>
      </c>
      <c r="AA25" t="s" s="1">
        <v>538</v>
      </c>
      <c r="AB25" t="s" s="1"/>
      <c r="AC25" t="s" s="1"/>
      <c r="AD25" t="s" s="1">
        <v>8</v>
      </c>
    </row>
    <row r="26" spans="1:30">
      <c r="A26" t="n" s="4">
        <v>22</v>
      </c>
      <c r="B26" t="s" s="1">
        <v>173</v>
      </c>
      <c r="C26" t="s" s="5">
        <v>402</v>
      </c>
      <c r="D26" t="s" s="1">
        <v>14</v>
      </c>
      <c r="E26" t="s" s="1">
        <v>365</v>
      </c>
      <c r="F26" t="n" s="7">
        <v>45600.0</v>
      </c>
      <c r="G26" t="s" s="1"/>
      <c r="H26" t="n" s="7">
        <v>45600.0</v>
      </c>
      <c r="I26" t="n" s="4">
        <v>1</v>
      </c>
      <c r="J26" t="n" s="8">
        <v>1.0</v>
      </c>
      <c r="K26" t="n" s="8">
        <v>2695.0</v>
      </c>
      <c r="L26" t="n" s="8">
        <v>2695.0</v>
      </c>
      <c r="M26" t="n" s="8">
        <v>2695.0</v>
      </c>
      <c r="N26" t="n" s="8">
        <v>2695.0</v>
      </c>
      <c r="O26" t="s" s="5">
        <v>522</v>
      </c>
      <c r="P26" t="n" s="8">
        <v>0.0</v>
      </c>
      <c r="Q26" t="n" s="8">
        <v>0.0</v>
      </c>
      <c r="R26" t="s" s="1">
        <v>522</v>
      </c>
      <c r="S26" t="s" s="1">
        <v>51</v>
      </c>
      <c r="T26" s="9">
        <f>HYPERLINK("https://my.zakupivli.pro/remote/dispatcher/state_purchase_view/54491890")</f>
        <v/>
      </c>
      <c r="U26" t="s" s="1">
        <v>540</v>
      </c>
      <c r="V26" t="n" s="4">
        <v>0</v>
      </c>
      <c r="W26" t="s" s="1"/>
      <c r="X26" t="s" s="1">
        <v>603</v>
      </c>
      <c r="Y26" t="n" s="8">
        <v>2695.0</v>
      </c>
      <c r="Z26" t="s" s="1">
        <v>316</v>
      </c>
      <c r="AA26" t="s" s="1">
        <v>538</v>
      </c>
      <c r="AB26" t="s" s="1"/>
      <c r="AC26" t="s" s="1"/>
      <c r="AD26" t="s" s="1">
        <v>8</v>
      </c>
    </row>
    <row r="27" spans="1:30">
      <c r="A27" t="n" s="4">
        <v>23</v>
      </c>
      <c r="B27" t="s" s="1">
        <v>174</v>
      </c>
      <c r="C27" t="s" s="5">
        <v>529</v>
      </c>
      <c r="D27" t="s" s="1">
        <v>82</v>
      </c>
      <c r="E27" t="s" s="1">
        <v>365</v>
      </c>
      <c r="F27" t="n" s="7">
        <v>45600.0</v>
      </c>
      <c r="G27" t="s" s="1"/>
      <c r="H27" t="n" s="7">
        <v>45600.0</v>
      </c>
      <c r="I27" t="n" s="4">
        <v>1</v>
      </c>
      <c r="J27" t="n" s="8">
        <v>3.0</v>
      </c>
      <c r="K27" t="n" s="8">
        <v>3575.0</v>
      </c>
      <c r="L27" t="n" s="8">
        <v>1191.6666666666667</v>
      </c>
      <c r="M27" t="n" s="8">
        <v>3575.0</v>
      </c>
      <c r="N27" t="n" s="8">
        <v>1191.6666666666667</v>
      </c>
      <c r="O27" t="s" s="5">
        <v>522</v>
      </c>
      <c r="P27" t="n" s="8">
        <v>0.0</v>
      </c>
      <c r="Q27" t="n" s="8">
        <v>0.0</v>
      </c>
      <c r="R27" t="s" s="1">
        <v>522</v>
      </c>
      <c r="S27" t="s" s="1">
        <v>51</v>
      </c>
      <c r="T27" s="9">
        <f>HYPERLINK("https://my.zakupivli.pro/remote/dispatcher/state_purchase_view/54492003")</f>
        <v/>
      </c>
      <c r="U27" t="s" s="1">
        <v>540</v>
      </c>
      <c r="V27" t="n" s="4">
        <v>0</v>
      </c>
      <c r="W27" t="s" s="1"/>
      <c r="X27" t="s" s="1">
        <v>603</v>
      </c>
      <c r="Y27" t="n" s="8">
        <v>3575.0</v>
      </c>
      <c r="Z27" t="s" s="1">
        <v>316</v>
      </c>
      <c r="AA27" t="s" s="1">
        <v>538</v>
      </c>
      <c r="AB27" t="s" s="1"/>
      <c r="AC27" t="s" s="1"/>
      <c r="AD27" t="s" s="1">
        <v>8</v>
      </c>
    </row>
    <row r="28" spans="1:30">
      <c r="A28" t="n" s="4">
        <v>24</v>
      </c>
      <c r="B28" t="s" s="1">
        <v>175</v>
      </c>
      <c r="C28" t="s" s="5">
        <v>403</v>
      </c>
      <c r="D28" t="s" s="1">
        <v>94</v>
      </c>
      <c r="E28" t="s" s="1">
        <v>365</v>
      </c>
      <c r="F28" t="n" s="7">
        <v>45607.0</v>
      </c>
      <c r="G28" t="s" s="1"/>
      <c r="H28" t="n" s="7">
        <v>45607.0</v>
      </c>
      <c r="I28" t="n" s="4">
        <v>1</v>
      </c>
      <c r="J28" t="n" s="8">
        <v>18.0</v>
      </c>
      <c r="K28" t="n" s="8">
        <v>49500.0</v>
      </c>
      <c r="L28" t="n" s="8">
        <v>2750.0</v>
      </c>
      <c r="M28" t="n" s="8">
        <v>49500.0</v>
      </c>
      <c r="N28" t="n" s="8">
        <v>2750.0</v>
      </c>
      <c r="O28" t="s" s="5">
        <v>531</v>
      </c>
      <c r="P28" t="n" s="8">
        <v>0.0</v>
      </c>
      <c r="Q28" t="n" s="8">
        <v>0.0</v>
      </c>
      <c r="R28" t="s" s="1">
        <v>531</v>
      </c>
      <c r="S28" t="s" s="1">
        <v>49</v>
      </c>
      <c r="T28" s="9">
        <f>HYPERLINK("https://my.zakupivli.pro/remote/dispatcher/state_purchase_view/54677325")</f>
        <v/>
      </c>
      <c r="U28" t="s" s="1">
        <v>540</v>
      </c>
      <c r="V28" t="n" s="4">
        <v>0</v>
      </c>
      <c r="W28" t="s" s="1"/>
      <c r="X28" t="s" s="1">
        <v>140</v>
      </c>
      <c r="Y28" t="n" s="8">
        <v>49500.0</v>
      </c>
      <c r="Z28" t="s" s="1">
        <v>316</v>
      </c>
      <c r="AA28" t="s" s="1">
        <v>538</v>
      </c>
      <c r="AB28" t="s" s="1"/>
      <c r="AC28" t="s" s="1"/>
      <c r="AD28" t="s" s="1">
        <v>8</v>
      </c>
    </row>
    <row r="29" spans="1:30">
      <c r="A29" t="n" s="4">
        <v>25</v>
      </c>
      <c r="B29" t="s" s="1">
        <v>176</v>
      </c>
      <c r="C29" t="s" s="5">
        <v>324</v>
      </c>
      <c r="D29" t="s" s="1">
        <v>76</v>
      </c>
      <c r="E29" t="s" s="1">
        <v>365</v>
      </c>
      <c r="F29" t="n" s="7">
        <v>45607.0</v>
      </c>
      <c r="G29" t="s" s="1"/>
      <c r="H29" t="n" s="7">
        <v>45607.0</v>
      </c>
      <c r="I29" t="n" s="4">
        <v>1</v>
      </c>
      <c r="J29" t="n" s="8">
        <v>3.0</v>
      </c>
      <c r="K29" t="n" s="8">
        <v>41730.0</v>
      </c>
      <c r="L29" t="n" s="8">
        <v>13910.0</v>
      </c>
      <c r="M29" t="n" s="8">
        <v>41730.0</v>
      </c>
      <c r="N29" t="n" s="8">
        <v>13910.0</v>
      </c>
      <c r="O29" t="s" s="5">
        <v>465</v>
      </c>
      <c r="P29" t="n" s="8">
        <v>0.0</v>
      </c>
      <c r="Q29" t="n" s="8">
        <v>0.0</v>
      </c>
      <c r="R29" t="s" s="1">
        <v>465</v>
      </c>
      <c r="S29" t="s" s="1">
        <v>77</v>
      </c>
      <c r="T29" s="9">
        <f>HYPERLINK("https://my.zakupivli.pro/remote/dispatcher/state_purchase_view/54679522")</f>
        <v/>
      </c>
      <c r="U29" t="s" s="1">
        <v>540</v>
      </c>
      <c r="V29" t="n" s="4">
        <v>0</v>
      </c>
      <c r="W29" t="s" s="1"/>
      <c r="X29" t="s" s="1">
        <v>12</v>
      </c>
      <c r="Y29" t="n" s="8">
        <v>41730.0</v>
      </c>
      <c r="Z29" t="s" s="1">
        <v>316</v>
      </c>
      <c r="AA29" t="s" s="1">
        <v>538</v>
      </c>
      <c r="AB29" t="s" s="1"/>
      <c r="AC29" t="s" s="1"/>
      <c r="AD29" t="s" s="1">
        <v>8</v>
      </c>
    </row>
    <row r="30" spans="1:30">
      <c r="A30" t="n" s="4">
        <v>26</v>
      </c>
      <c r="B30" t="s" s="1">
        <v>177</v>
      </c>
      <c r="C30" t="s" s="5">
        <v>530</v>
      </c>
      <c r="D30" t="s" s="1">
        <v>73</v>
      </c>
      <c r="E30" t="s" s="1">
        <v>365</v>
      </c>
      <c r="F30" t="n" s="7">
        <v>45607.0</v>
      </c>
      <c r="G30" t="s" s="1"/>
      <c r="H30" t="n" s="7">
        <v>45607.0</v>
      </c>
      <c r="I30" t="n" s="4">
        <v>1</v>
      </c>
      <c r="J30" t="n" s="8">
        <v>1.0</v>
      </c>
      <c r="K30" t="n" s="8">
        <v>600.0</v>
      </c>
      <c r="L30" t="n" s="8">
        <v>600.0</v>
      </c>
      <c r="M30" t="n" s="8">
        <v>600.0</v>
      </c>
      <c r="N30" t="n" s="8">
        <v>600.0</v>
      </c>
      <c r="O30" t="s" s="5">
        <v>465</v>
      </c>
      <c r="P30" t="n" s="8">
        <v>0.0</v>
      </c>
      <c r="Q30" t="n" s="8">
        <v>0.0</v>
      </c>
      <c r="R30" t="s" s="1">
        <v>465</v>
      </c>
      <c r="S30" t="s" s="1">
        <v>77</v>
      </c>
      <c r="T30" s="9">
        <f>HYPERLINK("https://my.zakupivli.pro/remote/dispatcher/state_purchase_view/54680388")</f>
        <v/>
      </c>
      <c r="U30" t="s" s="1">
        <v>540</v>
      </c>
      <c r="V30" t="n" s="4">
        <v>0</v>
      </c>
      <c r="W30" t="s" s="1"/>
      <c r="X30" t="s" s="1">
        <v>12</v>
      </c>
      <c r="Y30" t="n" s="8">
        <v>600.0</v>
      </c>
      <c r="Z30" t="s" s="1">
        <v>316</v>
      </c>
      <c r="AA30" t="s" s="1">
        <v>538</v>
      </c>
      <c r="AB30" t="s" s="1"/>
      <c r="AC30" t="s" s="1"/>
      <c r="AD30" t="s" s="1">
        <v>8</v>
      </c>
    </row>
    <row r="31" spans="1:30">
      <c r="A31" t="n" s="4">
        <v>27</v>
      </c>
      <c r="B31" t="s" s="1">
        <v>178</v>
      </c>
      <c r="C31" t="s" s="5">
        <v>446</v>
      </c>
      <c r="D31" t="s" s="1">
        <v>151</v>
      </c>
      <c r="E31" t="s" s="1">
        <v>365</v>
      </c>
      <c r="F31" t="n" s="7">
        <v>45608.0</v>
      </c>
      <c r="G31" t="s" s="1"/>
      <c r="H31" t="n" s="7">
        <v>45608.0</v>
      </c>
      <c r="I31" t="n" s="4">
        <v>1</v>
      </c>
      <c r="J31" t="n" s="8">
        <v>1.0</v>
      </c>
      <c r="K31" t="n" s="8">
        <v>7200.0</v>
      </c>
      <c r="L31" t="n" s="8">
        <v>7200.0</v>
      </c>
      <c r="M31" t="n" s="8">
        <v>7200.0</v>
      </c>
      <c r="N31" t="n" s="8">
        <v>7200.0</v>
      </c>
      <c r="O31" t="s" s="5">
        <v>345</v>
      </c>
      <c r="P31" t="n" s="8">
        <v>0.0</v>
      </c>
      <c r="Q31" t="n" s="8">
        <v>0.0</v>
      </c>
      <c r="R31" t="s" s="1">
        <v>345</v>
      </c>
      <c r="S31" t="s" s="1">
        <v>91</v>
      </c>
      <c r="T31" s="9">
        <f>HYPERLINK("https://my.zakupivli.pro/remote/dispatcher/state_purchase_view/54721286")</f>
        <v/>
      </c>
      <c r="U31" t="s" s="1">
        <v>540</v>
      </c>
      <c r="V31" t="n" s="4">
        <v>0</v>
      </c>
      <c r="W31" t="s" s="1"/>
      <c r="X31" t="s" s="1">
        <v>143</v>
      </c>
      <c r="Y31" t="n" s="8">
        <v>7200.0</v>
      </c>
      <c r="Z31" t="s" s="1">
        <v>316</v>
      </c>
      <c r="AA31" t="s" s="1">
        <v>538</v>
      </c>
      <c r="AB31" t="s" s="1"/>
      <c r="AC31" t="s" s="1"/>
      <c r="AD31" t="s" s="1">
        <v>8</v>
      </c>
    </row>
    <row r="32" spans="1:30">
      <c r="A32" t="n" s="4">
        <v>28</v>
      </c>
      <c r="B32" t="s" s="1">
        <v>179</v>
      </c>
      <c r="C32" t="s" s="5">
        <v>354</v>
      </c>
      <c r="D32" t="s" s="1">
        <v>47</v>
      </c>
      <c r="E32" t="s" s="1">
        <v>365</v>
      </c>
      <c r="F32" t="n" s="7">
        <v>45608.0</v>
      </c>
      <c r="G32" t="s" s="1"/>
      <c r="H32" t="n" s="7">
        <v>45608.0</v>
      </c>
      <c r="I32" t="n" s="4">
        <v>1</v>
      </c>
      <c r="J32" t="n" s="8">
        <v>5.0</v>
      </c>
      <c r="K32" t="n" s="8">
        <v>525.0</v>
      </c>
      <c r="L32" t="n" s="8">
        <v>105.0</v>
      </c>
      <c r="M32" t="n" s="8">
        <v>525.0</v>
      </c>
      <c r="N32" t="n" s="8">
        <v>105.0</v>
      </c>
      <c r="O32" t="s" s="5">
        <v>319</v>
      </c>
      <c r="P32" t="n" s="8">
        <v>0.0</v>
      </c>
      <c r="Q32" t="n" s="8">
        <v>0.0</v>
      </c>
      <c r="R32" t="s" s="1">
        <v>319</v>
      </c>
      <c r="S32" t="s" s="1">
        <v>27</v>
      </c>
      <c r="T32" s="9">
        <f>HYPERLINK("https://my.zakupivli.pro/remote/dispatcher/state_purchase_view/54723107")</f>
        <v/>
      </c>
      <c r="U32" t="s" s="1">
        <v>540</v>
      </c>
      <c r="V32" t="n" s="4">
        <v>0</v>
      </c>
      <c r="W32" t="s" s="1"/>
      <c r="X32" t="s" s="1">
        <v>11</v>
      </c>
      <c r="Y32" t="n" s="8">
        <v>525.0</v>
      </c>
      <c r="Z32" t="s" s="1">
        <v>316</v>
      </c>
      <c r="AA32" t="s" s="1">
        <v>538</v>
      </c>
      <c r="AB32" t="s" s="1"/>
      <c r="AC32" t="s" s="1"/>
      <c r="AD32" t="s" s="1">
        <v>8</v>
      </c>
    </row>
    <row r="33" spans="1:30">
      <c r="A33" t="n" s="4">
        <v>29</v>
      </c>
      <c r="B33" t="s" s="1">
        <v>180</v>
      </c>
      <c r="C33" t="s" s="5">
        <v>337</v>
      </c>
      <c r="D33" t="s" s="1">
        <v>124</v>
      </c>
      <c r="E33" t="s" s="1">
        <v>365</v>
      </c>
      <c r="F33" t="n" s="7">
        <v>45608.0</v>
      </c>
      <c r="G33" t="s" s="1"/>
      <c r="H33" t="n" s="7">
        <v>45608.0</v>
      </c>
      <c r="I33" t="n" s="4">
        <v>1</v>
      </c>
      <c r="J33" t="n" s="8">
        <v>225.0</v>
      </c>
      <c r="K33" t="n" s="8">
        <v>28592.0</v>
      </c>
      <c r="L33" t="n" s="8">
        <v>127.07555555555555</v>
      </c>
      <c r="M33" t="n" s="8">
        <v>28592.0</v>
      </c>
      <c r="N33" t="n" s="8">
        <v>127.07555555555555</v>
      </c>
      <c r="O33" t="s" s="5">
        <v>319</v>
      </c>
      <c r="P33" t="n" s="8">
        <v>0.0</v>
      </c>
      <c r="Q33" t="n" s="8">
        <v>0.0</v>
      </c>
      <c r="R33" t="s" s="1">
        <v>319</v>
      </c>
      <c r="S33" t="s" s="1">
        <v>27</v>
      </c>
      <c r="T33" s="9">
        <f>HYPERLINK("https://my.zakupivli.pro/remote/dispatcher/state_purchase_view/54723248")</f>
        <v/>
      </c>
      <c r="U33" t="s" s="1">
        <v>540</v>
      </c>
      <c r="V33" t="n" s="4">
        <v>0</v>
      </c>
      <c r="W33" t="s" s="1"/>
      <c r="X33" t="s" s="1">
        <v>11</v>
      </c>
      <c r="Y33" t="n" s="8">
        <v>28592.0</v>
      </c>
      <c r="Z33" t="s" s="1">
        <v>316</v>
      </c>
      <c r="AA33" t="s" s="1">
        <v>538</v>
      </c>
      <c r="AB33" t="s" s="1"/>
      <c r="AC33" t="s" s="1"/>
      <c r="AD33" t="s" s="1">
        <v>8</v>
      </c>
    </row>
    <row r="34" spans="1:30">
      <c r="A34" t="n" s="4">
        <v>30</v>
      </c>
      <c r="B34" t="s" s="1">
        <v>181</v>
      </c>
      <c r="C34" t="s" s="5">
        <v>427</v>
      </c>
      <c r="D34" t="s" s="1">
        <v>28</v>
      </c>
      <c r="E34" t="s" s="1">
        <v>365</v>
      </c>
      <c r="F34" t="n" s="7">
        <v>45608.0</v>
      </c>
      <c r="G34" t="s" s="1"/>
      <c r="H34" t="n" s="7">
        <v>45608.0</v>
      </c>
      <c r="I34" t="n" s="4">
        <v>1</v>
      </c>
      <c r="J34" t="s" s="1">
        <v>543</v>
      </c>
      <c r="K34" t="n" s="8">
        <v>4825.0</v>
      </c>
      <c r="L34" t="n" s="8">
        <v>0.0</v>
      </c>
      <c r="M34" t="n" s="8">
        <v>4825.0</v>
      </c>
      <c r="N34" t="s" s="1">
        <v>543</v>
      </c>
      <c r="O34" t="s" s="5">
        <v>319</v>
      </c>
      <c r="P34" t="n" s="8">
        <v>0.0</v>
      </c>
      <c r="Q34" t="n" s="8">
        <v>0.0</v>
      </c>
      <c r="R34" t="s" s="1">
        <v>319</v>
      </c>
      <c r="S34" t="s" s="1">
        <v>27</v>
      </c>
      <c r="T34" s="9">
        <f>HYPERLINK("https://my.zakupivli.pro/remote/dispatcher/state_purchase_view/54723574")</f>
        <v/>
      </c>
      <c r="U34" t="s" s="1">
        <v>540</v>
      </c>
      <c r="V34" t="n" s="4">
        <v>0</v>
      </c>
      <c r="W34" t="s" s="1"/>
      <c r="X34" t="s" s="1">
        <v>11</v>
      </c>
      <c r="Y34" t="n" s="8">
        <v>4825.0</v>
      </c>
      <c r="Z34" t="s" s="1">
        <v>316</v>
      </c>
      <c r="AA34" t="s" s="1">
        <v>538</v>
      </c>
      <c r="AB34" t="s" s="1"/>
      <c r="AC34" t="s" s="1"/>
      <c r="AD34" t="s" s="1">
        <v>8</v>
      </c>
    </row>
    <row r="35" spans="1:30">
      <c r="A35" t="n" s="4">
        <v>31</v>
      </c>
      <c r="B35" t="s" s="1">
        <v>182</v>
      </c>
      <c r="C35" t="s" s="5">
        <v>367</v>
      </c>
      <c r="D35" t="s" s="1">
        <v>102</v>
      </c>
      <c r="E35" t="s" s="1">
        <v>365</v>
      </c>
      <c r="F35" t="n" s="7">
        <v>45608.0</v>
      </c>
      <c r="G35" t="s" s="1"/>
      <c r="H35" t="n" s="7">
        <v>45608.0</v>
      </c>
      <c r="I35" t="n" s="4">
        <v>1</v>
      </c>
      <c r="J35" t="s" s="1">
        <v>543</v>
      </c>
      <c r="K35" t="n" s="8">
        <v>44739.5</v>
      </c>
      <c r="L35" t="n" s="8">
        <v>0.0</v>
      </c>
      <c r="M35" t="n" s="8">
        <v>44739.5</v>
      </c>
      <c r="N35" t="s" s="1">
        <v>543</v>
      </c>
      <c r="O35" t="s" s="5">
        <v>319</v>
      </c>
      <c r="P35" t="n" s="8">
        <v>0.0</v>
      </c>
      <c r="Q35" t="n" s="8">
        <v>0.0</v>
      </c>
      <c r="R35" t="s" s="1">
        <v>319</v>
      </c>
      <c r="S35" t="s" s="1">
        <v>27</v>
      </c>
      <c r="T35" s="9">
        <f>HYPERLINK("https://my.zakupivli.pro/remote/dispatcher/state_purchase_view/54724253")</f>
        <v/>
      </c>
      <c r="U35" t="s" s="1">
        <v>540</v>
      </c>
      <c r="V35" t="n" s="4">
        <v>0</v>
      </c>
      <c r="W35" t="s" s="1"/>
      <c r="X35" t="s" s="1">
        <v>11</v>
      </c>
      <c r="Y35" t="n" s="8">
        <v>44739.5</v>
      </c>
      <c r="Z35" t="s" s="1">
        <v>316</v>
      </c>
      <c r="AA35" t="s" s="1">
        <v>538</v>
      </c>
      <c r="AB35" t="s" s="1"/>
      <c r="AC35" t="s" s="1"/>
      <c r="AD35" t="s" s="1">
        <v>8</v>
      </c>
    </row>
    <row r="36" spans="1:30">
      <c r="A36" t="n" s="4">
        <v>32</v>
      </c>
      <c r="B36" t="s" s="1">
        <v>183</v>
      </c>
      <c r="C36" t="s" s="5">
        <v>344</v>
      </c>
      <c r="D36" t="s" s="1">
        <v>96</v>
      </c>
      <c r="E36" t="s" s="1">
        <v>365</v>
      </c>
      <c r="F36" t="n" s="7">
        <v>45608.0</v>
      </c>
      <c r="G36" t="s" s="1"/>
      <c r="H36" t="n" s="7">
        <v>45608.0</v>
      </c>
      <c r="I36" t="n" s="4">
        <v>1</v>
      </c>
      <c r="J36" t="n" s="8">
        <v>125.0</v>
      </c>
      <c r="K36" t="n" s="8">
        <v>9092.5</v>
      </c>
      <c r="L36" t="n" s="8">
        <v>72.74</v>
      </c>
      <c r="M36" t="n" s="8">
        <v>9092.5</v>
      </c>
      <c r="N36" t="n" s="8">
        <v>72.74</v>
      </c>
      <c r="O36" t="s" s="5">
        <v>319</v>
      </c>
      <c r="P36" t="n" s="8">
        <v>0.0</v>
      </c>
      <c r="Q36" t="n" s="8">
        <v>0.0</v>
      </c>
      <c r="R36" t="s" s="1">
        <v>319</v>
      </c>
      <c r="S36" t="s" s="1">
        <v>27</v>
      </c>
      <c r="T36" s="9">
        <f>HYPERLINK("https://my.zakupivli.pro/remote/dispatcher/state_purchase_view/54724371")</f>
        <v/>
      </c>
      <c r="U36" t="s" s="1">
        <v>540</v>
      </c>
      <c r="V36" t="n" s="4">
        <v>0</v>
      </c>
      <c r="W36" t="s" s="1"/>
      <c r="X36" t="s" s="1">
        <v>11</v>
      </c>
      <c r="Y36" t="n" s="8">
        <v>9092.5</v>
      </c>
      <c r="Z36" t="s" s="1">
        <v>316</v>
      </c>
      <c r="AA36" t="s" s="1">
        <v>538</v>
      </c>
      <c r="AB36" t="s" s="1"/>
      <c r="AC36" t="s" s="1"/>
      <c r="AD36" t="s" s="1">
        <v>8</v>
      </c>
    </row>
    <row r="37" spans="1:30">
      <c r="A37" t="n" s="4">
        <v>33</v>
      </c>
      <c r="B37" t="s" s="1">
        <v>184</v>
      </c>
      <c r="C37" t="s" s="5">
        <v>464</v>
      </c>
      <c r="D37" t="s" s="1">
        <v>26</v>
      </c>
      <c r="E37" t="s" s="1">
        <v>365</v>
      </c>
      <c r="F37" t="n" s="7">
        <v>45608.0</v>
      </c>
      <c r="G37" t="s" s="1"/>
      <c r="H37" t="n" s="7">
        <v>45608.0</v>
      </c>
      <c r="I37" t="n" s="4">
        <v>1</v>
      </c>
      <c r="J37" t="s" s="1">
        <v>543</v>
      </c>
      <c r="K37" t="n" s="8">
        <v>7191.0</v>
      </c>
      <c r="L37" t="n" s="8">
        <v>0.0</v>
      </c>
      <c r="M37" t="n" s="8">
        <v>7191.0</v>
      </c>
      <c r="N37" t="s" s="1">
        <v>543</v>
      </c>
      <c r="O37" t="s" s="5">
        <v>319</v>
      </c>
      <c r="P37" t="n" s="8">
        <v>0.0</v>
      </c>
      <c r="Q37" t="n" s="8">
        <v>0.0</v>
      </c>
      <c r="R37" t="s" s="1">
        <v>319</v>
      </c>
      <c r="S37" t="s" s="1">
        <v>27</v>
      </c>
      <c r="T37" s="9">
        <f>HYPERLINK("https://my.zakupivli.pro/remote/dispatcher/state_purchase_view/54724730")</f>
        <v/>
      </c>
      <c r="U37" t="s" s="1">
        <v>540</v>
      </c>
      <c r="V37" t="n" s="4">
        <v>0</v>
      </c>
      <c r="W37" t="s" s="1"/>
      <c r="X37" t="s" s="1">
        <v>11</v>
      </c>
      <c r="Y37" t="n" s="8">
        <v>7191.0</v>
      </c>
      <c r="Z37" t="s" s="1">
        <v>316</v>
      </c>
      <c r="AA37" t="s" s="1">
        <v>538</v>
      </c>
      <c r="AB37" t="s" s="1"/>
      <c r="AC37" t="s" s="1"/>
      <c r="AD37" t="s" s="1">
        <v>8</v>
      </c>
    </row>
    <row r="38" spans="1:30">
      <c r="A38" t="n" s="4">
        <v>34</v>
      </c>
      <c r="B38" t="s" s="1">
        <v>187</v>
      </c>
      <c r="C38" t="s" s="5">
        <v>429</v>
      </c>
      <c r="D38" t="s" s="1">
        <v>142</v>
      </c>
      <c r="E38" t="s" s="1">
        <v>365</v>
      </c>
      <c r="F38" t="n" s="7">
        <v>45615.0</v>
      </c>
      <c r="G38" t="s" s="1"/>
      <c r="H38" t="n" s="7">
        <v>45615.0</v>
      </c>
      <c r="I38" t="n" s="4">
        <v>1</v>
      </c>
      <c r="J38" t="n" s="8">
        <v>1.0</v>
      </c>
      <c r="K38" t="n" s="8">
        <v>12460.0</v>
      </c>
      <c r="L38" t="n" s="8">
        <v>12460.0</v>
      </c>
      <c r="M38" t="n" s="8">
        <v>12460.0</v>
      </c>
      <c r="N38" t="n" s="8">
        <v>12460.0</v>
      </c>
      <c r="O38" t="s" s="5">
        <v>510</v>
      </c>
      <c r="P38" t="n" s="8">
        <v>0.0</v>
      </c>
      <c r="Q38" t="n" s="8">
        <v>0.0</v>
      </c>
      <c r="R38" t="s" s="1">
        <v>510</v>
      </c>
      <c r="S38" t="s" s="1">
        <v>37</v>
      </c>
      <c r="T38" s="9">
        <f>HYPERLINK("https://my.zakupivli.pro/remote/dispatcher/state_purchase_view/54925150")</f>
        <v/>
      </c>
      <c r="U38" t="s" s="1">
        <v>540</v>
      </c>
      <c r="V38" t="n" s="4">
        <v>0</v>
      </c>
      <c r="W38" t="s" s="1"/>
      <c r="X38" t="s" s="1">
        <v>606</v>
      </c>
      <c r="Y38" t="n" s="8">
        <v>12460.0</v>
      </c>
      <c r="Z38" t="s" s="1">
        <v>316</v>
      </c>
      <c r="AA38" t="s" s="1">
        <v>538</v>
      </c>
      <c r="AB38" t="s" s="1"/>
      <c r="AC38" t="s" s="1"/>
      <c r="AD38" t="s" s="1">
        <v>8</v>
      </c>
    </row>
    <row r="39" spans="1:30">
      <c r="A39" t="n" s="4">
        <v>35</v>
      </c>
      <c r="B39" t="s" s="1">
        <v>188</v>
      </c>
      <c r="C39" t="s" s="5">
        <v>429</v>
      </c>
      <c r="D39" t="s" s="1">
        <v>142</v>
      </c>
      <c r="E39" t="s" s="1">
        <v>365</v>
      </c>
      <c r="F39" t="n" s="7">
        <v>45615.0</v>
      </c>
      <c r="G39" t="s" s="1"/>
      <c r="H39" t="n" s="7">
        <v>45615.0</v>
      </c>
      <c r="I39" t="n" s="4">
        <v>1</v>
      </c>
      <c r="J39" t="n" s="8">
        <v>1.0</v>
      </c>
      <c r="K39" t="n" s="8">
        <v>37352.0</v>
      </c>
      <c r="L39" t="n" s="8">
        <v>37352.0</v>
      </c>
      <c r="M39" t="n" s="8">
        <v>37352.0</v>
      </c>
      <c r="N39" t="n" s="8">
        <v>37352.0</v>
      </c>
      <c r="O39" t="s" s="5">
        <v>510</v>
      </c>
      <c r="P39" t="n" s="8">
        <v>0.0</v>
      </c>
      <c r="Q39" t="n" s="8">
        <v>0.0</v>
      </c>
      <c r="R39" t="s" s="1">
        <v>510</v>
      </c>
      <c r="S39" t="s" s="1">
        <v>37</v>
      </c>
      <c r="T39" s="9">
        <f>HYPERLINK("https://my.zakupivli.pro/remote/dispatcher/state_purchase_view/54925381")</f>
        <v/>
      </c>
      <c r="U39" t="s" s="1">
        <v>540</v>
      </c>
      <c r="V39" t="n" s="4">
        <v>0</v>
      </c>
      <c r="W39" t="s" s="1"/>
      <c r="X39" t="s" s="1">
        <v>575</v>
      </c>
      <c r="Y39" t="n" s="8">
        <v>37352.0</v>
      </c>
      <c r="Z39" t="s" s="1">
        <v>316</v>
      </c>
      <c r="AA39" t="s" s="1">
        <v>538</v>
      </c>
      <c r="AB39" t="s" s="1"/>
      <c r="AC39" t="s" s="1"/>
      <c r="AD39" t="s" s="1">
        <v>8</v>
      </c>
    </row>
    <row r="40" spans="1:30">
      <c r="A40" t="n" s="4">
        <v>36</v>
      </c>
      <c r="B40" t="s" s="1">
        <v>189</v>
      </c>
      <c r="C40" t="s" s="5">
        <v>362</v>
      </c>
      <c r="D40" t="s" s="1">
        <v>99</v>
      </c>
      <c r="E40" t="s" s="1">
        <v>365</v>
      </c>
      <c r="F40" t="n" s="7">
        <v>45615.0</v>
      </c>
      <c r="G40" t="s" s="1"/>
      <c r="H40" t="n" s="7">
        <v>45615.0</v>
      </c>
      <c r="I40" t="n" s="4">
        <v>1</v>
      </c>
      <c r="J40" t="n" s="8">
        <v>6.0</v>
      </c>
      <c r="K40" t="n" s="8">
        <v>16940.0</v>
      </c>
      <c r="L40" t="n" s="8">
        <v>2823.3333333333335</v>
      </c>
      <c r="M40" t="n" s="8">
        <v>16940.0</v>
      </c>
      <c r="N40" t="n" s="8">
        <v>2823.3333333333335</v>
      </c>
      <c r="O40" t="s" s="5">
        <v>511</v>
      </c>
      <c r="P40" t="n" s="8">
        <v>0.0</v>
      </c>
      <c r="Q40" t="n" s="8">
        <v>0.0</v>
      </c>
      <c r="R40" t="s" s="1">
        <v>511</v>
      </c>
      <c r="S40" t="s" s="1">
        <v>54</v>
      </c>
      <c r="T40" s="9">
        <f>HYPERLINK("https://my.zakupivli.pro/remote/dispatcher/state_purchase_view/54926212")</f>
        <v/>
      </c>
      <c r="U40" t="s" s="1">
        <v>540</v>
      </c>
      <c r="V40" t="n" s="4">
        <v>0</v>
      </c>
      <c r="W40" t="s" s="1"/>
      <c r="X40" t="s" s="1">
        <v>555</v>
      </c>
      <c r="Y40" t="n" s="8">
        <v>16940.0</v>
      </c>
      <c r="Z40" t="s" s="1">
        <v>316</v>
      </c>
      <c r="AA40" t="s" s="1">
        <v>538</v>
      </c>
      <c r="AB40" t="s" s="1"/>
      <c r="AC40" t="s" s="1"/>
      <c r="AD40" t="s" s="1">
        <v>8</v>
      </c>
    </row>
    <row r="41" spans="1:30">
      <c r="A41" t="n" s="4">
        <v>37</v>
      </c>
      <c r="B41" t="s" s="1">
        <v>190</v>
      </c>
      <c r="C41" t="s" s="5">
        <v>351</v>
      </c>
      <c r="D41" t="s" s="1">
        <v>117</v>
      </c>
      <c r="E41" t="s" s="1">
        <v>365</v>
      </c>
      <c r="F41" t="n" s="7">
        <v>45615.0</v>
      </c>
      <c r="G41" t="s" s="1"/>
      <c r="H41" t="n" s="7">
        <v>45615.0</v>
      </c>
      <c r="I41" t="n" s="4">
        <v>1</v>
      </c>
      <c r="J41" t="n" s="8">
        <v>6.0</v>
      </c>
      <c r="K41" t="n" s="8">
        <v>53280.0</v>
      </c>
      <c r="L41" t="n" s="8">
        <v>8880.0</v>
      </c>
      <c r="M41" t="n" s="8">
        <v>53280.0</v>
      </c>
      <c r="N41" t="n" s="8">
        <v>8880.0</v>
      </c>
      <c r="O41" t="s" s="5">
        <v>511</v>
      </c>
      <c r="P41" t="n" s="8">
        <v>0.0</v>
      </c>
      <c r="Q41" t="n" s="8">
        <v>0.0</v>
      </c>
      <c r="R41" t="s" s="1">
        <v>511</v>
      </c>
      <c r="S41" t="s" s="1">
        <v>54</v>
      </c>
      <c r="T41" s="9">
        <f>HYPERLINK("https://my.zakupivli.pro/remote/dispatcher/state_purchase_view/54926522")</f>
        <v/>
      </c>
      <c r="U41" t="s" s="1">
        <v>540</v>
      </c>
      <c r="V41" t="n" s="4">
        <v>0</v>
      </c>
      <c r="W41" t="s" s="1"/>
      <c r="X41" t="s" s="1">
        <v>557</v>
      </c>
      <c r="Y41" t="n" s="8">
        <v>53280.0</v>
      </c>
      <c r="Z41" t="s" s="1">
        <v>316</v>
      </c>
      <c r="AA41" t="s" s="1">
        <v>538</v>
      </c>
      <c r="AB41" t="s" s="1"/>
      <c r="AC41" t="s" s="1"/>
      <c r="AD41" t="s" s="1">
        <v>8</v>
      </c>
    </row>
    <row r="42" spans="1:30">
      <c r="A42" t="n" s="4">
        <v>38</v>
      </c>
      <c r="B42" t="s" s="1">
        <v>191</v>
      </c>
      <c r="C42" t="s" s="5">
        <v>459</v>
      </c>
      <c r="D42" t="s" s="1">
        <v>36</v>
      </c>
      <c r="E42" t="s" s="1">
        <v>365</v>
      </c>
      <c r="F42" t="n" s="7">
        <v>45615.0</v>
      </c>
      <c r="G42" t="s" s="1"/>
      <c r="H42" t="n" s="7">
        <v>45615.0</v>
      </c>
      <c r="I42" t="n" s="4">
        <v>1</v>
      </c>
      <c r="J42" t="n" s="8">
        <v>510.0</v>
      </c>
      <c r="K42" t="n" s="8">
        <v>27000.0</v>
      </c>
      <c r="L42" t="n" s="8">
        <v>52.94117647058823</v>
      </c>
      <c r="M42" t="n" s="8">
        <v>27000.0</v>
      </c>
      <c r="N42" t="n" s="8">
        <v>52.94117647058823</v>
      </c>
      <c r="O42" t="s" s="5">
        <v>486</v>
      </c>
      <c r="P42" t="n" s="8">
        <v>0.0</v>
      </c>
      <c r="Q42" t="n" s="8">
        <v>0.0</v>
      </c>
      <c r="R42" t="s" s="1">
        <v>486</v>
      </c>
      <c r="S42" t="s" s="1">
        <v>104</v>
      </c>
      <c r="T42" s="9">
        <f>HYPERLINK("https://my.zakupivli.pro/remote/dispatcher/state_purchase_view/54927480")</f>
        <v/>
      </c>
      <c r="U42" t="s" s="1">
        <v>540</v>
      </c>
      <c r="V42" t="n" s="4">
        <v>0</v>
      </c>
      <c r="W42" t="s" s="1"/>
      <c r="X42" t="s" s="1">
        <v>565</v>
      </c>
      <c r="Y42" t="n" s="8">
        <v>27000.0</v>
      </c>
      <c r="Z42" t="s" s="1">
        <v>316</v>
      </c>
      <c r="AA42" t="s" s="1">
        <v>538</v>
      </c>
      <c r="AB42" t="s" s="1"/>
      <c r="AC42" t="s" s="1"/>
      <c r="AD42" t="s" s="1">
        <v>8</v>
      </c>
    </row>
    <row r="43" spans="1:30">
      <c r="A43" t="n" s="4">
        <v>39</v>
      </c>
      <c r="B43" t="s" s="1">
        <v>192</v>
      </c>
      <c r="C43" t="s" s="5">
        <v>357</v>
      </c>
      <c r="D43" t="s" s="1">
        <v>15</v>
      </c>
      <c r="E43" t="s" s="1">
        <v>365</v>
      </c>
      <c r="F43" t="n" s="7">
        <v>45624.0</v>
      </c>
      <c r="G43" t="s" s="1"/>
      <c r="H43" t="n" s="7">
        <v>45624.0</v>
      </c>
      <c r="I43" t="n" s="4">
        <v>1</v>
      </c>
      <c r="J43" t="n" s="8">
        <v>144676.0</v>
      </c>
      <c r="K43" t="n" s="8">
        <v>625000.32</v>
      </c>
      <c r="L43" t="n" s="8">
        <v>4.319999999999999</v>
      </c>
      <c r="M43" t="n" s="8">
        <v>625000.32</v>
      </c>
      <c r="N43" t="n" s="8">
        <v>4.319999999999999</v>
      </c>
      <c r="O43" t="s" s="5">
        <v>487</v>
      </c>
      <c r="P43" t="n" s="8">
        <v>0.0</v>
      </c>
      <c r="Q43" t="n" s="8">
        <v>0.0</v>
      </c>
      <c r="R43" t="s" s="1">
        <v>487</v>
      </c>
      <c r="S43" t="s" s="1">
        <v>106</v>
      </c>
      <c r="T43" s="9">
        <f>HYPERLINK("https://my.zakupivli.pro/remote/dispatcher/state_purchase_view/55217753")</f>
        <v/>
      </c>
      <c r="U43" t="s" s="1">
        <v>540</v>
      </c>
      <c r="V43" t="n" s="4">
        <v>0</v>
      </c>
      <c r="W43" t="s" s="1"/>
      <c r="X43" t="s" s="1">
        <v>138</v>
      </c>
      <c r="Y43" t="n" s="8">
        <v>625000.32</v>
      </c>
      <c r="Z43" t="s" s="1">
        <v>316</v>
      </c>
      <c r="AA43" t="s" s="1">
        <v>538</v>
      </c>
      <c r="AB43" t="s" s="1"/>
      <c r="AC43" t="s" s="1"/>
      <c r="AD43" t="s" s="1">
        <v>8</v>
      </c>
    </row>
    <row r="44" spans="1:30">
      <c r="A44" t="n" s="4">
        <v>40</v>
      </c>
      <c r="B44" t="s" s="1">
        <v>193</v>
      </c>
      <c r="C44" t="s" s="5">
        <v>440</v>
      </c>
      <c r="D44" t="s" s="1">
        <v>147</v>
      </c>
      <c r="E44" t="s" s="1">
        <v>365</v>
      </c>
      <c r="F44" t="n" s="7">
        <v>45625.0</v>
      </c>
      <c r="G44" t="s" s="1"/>
      <c r="H44" t="n" s="7">
        <v>45625.0</v>
      </c>
      <c r="I44" t="n" s="4">
        <v>1</v>
      </c>
      <c r="J44" t="n" s="8">
        <v>1.0</v>
      </c>
      <c r="K44" t="n" s="8">
        <v>702.0</v>
      </c>
      <c r="L44" t="n" s="8">
        <v>702.0</v>
      </c>
      <c r="M44" t="n" s="8">
        <v>702.0</v>
      </c>
      <c r="N44" t="n" s="8">
        <v>702.0</v>
      </c>
      <c r="O44" t="s" s="5">
        <v>496</v>
      </c>
      <c r="P44" t="n" s="8">
        <v>0.0</v>
      </c>
      <c r="Q44" t="n" s="8">
        <v>0.0</v>
      </c>
      <c r="R44" t="s" s="1">
        <v>496</v>
      </c>
      <c r="S44" t="s" s="1">
        <v>88</v>
      </c>
      <c r="T44" s="9">
        <f>HYPERLINK("https://my.zakupivli.pro/remote/dispatcher/state_purchase_view/55245887")</f>
        <v/>
      </c>
      <c r="U44" t="s" s="1">
        <v>540</v>
      </c>
      <c r="V44" t="n" s="4">
        <v>0</v>
      </c>
      <c r="W44" t="s" s="1"/>
      <c r="X44" t="s" s="1">
        <v>547</v>
      </c>
      <c r="Y44" t="n" s="8">
        <v>702.0</v>
      </c>
      <c r="Z44" t="s" s="1">
        <v>316</v>
      </c>
      <c r="AA44" t="s" s="1">
        <v>538</v>
      </c>
      <c r="AB44" t="s" s="1"/>
      <c r="AC44" t="s" s="1"/>
      <c r="AD44" t="s" s="1">
        <v>8</v>
      </c>
    </row>
    <row r="45" spans="1:30">
      <c r="A45" t="n" s="4">
        <v>41</v>
      </c>
      <c r="B45" t="s" s="1">
        <v>194</v>
      </c>
      <c r="C45" t="s" s="5">
        <v>445</v>
      </c>
      <c r="D45" t="s" s="1">
        <v>139</v>
      </c>
      <c r="E45" t="s" s="1">
        <v>365</v>
      </c>
      <c r="F45" t="n" s="7">
        <v>45625.0</v>
      </c>
      <c r="G45" t="s" s="1"/>
      <c r="H45" t="n" s="7">
        <v>45625.0</v>
      </c>
      <c r="I45" t="n" s="4">
        <v>1</v>
      </c>
      <c r="J45" t="n" s="8">
        <v>1.0</v>
      </c>
      <c r="K45" t="n" s="8">
        <v>98652.0</v>
      </c>
      <c r="L45" t="n" s="8">
        <v>98652.0</v>
      </c>
      <c r="M45" t="n" s="8">
        <v>98652.0</v>
      </c>
      <c r="N45" t="n" s="8">
        <v>98652.0</v>
      </c>
      <c r="O45" t="s" s="5">
        <v>513</v>
      </c>
      <c r="P45" t="n" s="8">
        <v>0.0</v>
      </c>
      <c r="Q45" t="n" s="8">
        <v>0.0</v>
      </c>
      <c r="R45" t="s" s="1">
        <v>513</v>
      </c>
      <c r="S45" t="s" s="1">
        <v>45</v>
      </c>
      <c r="T45" s="9">
        <f>HYPERLINK("https://my.zakupivli.pro/remote/dispatcher/state_purchase_view/55249555")</f>
        <v/>
      </c>
      <c r="U45" t="s" s="1">
        <v>540</v>
      </c>
      <c r="V45" t="n" s="4">
        <v>0</v>
      </c>
      <c r="W45" t="s" s="1"/>
      <c r="X45" t="s" s="1">
        <v>596</v>
      </c>
      <c r="Y45" t="n" s="8">
        <v>98652.0</v>
      </c>
      <c r="Z45" t="s" s="1">
        <v>316</v>
      </c>
      <c r="AA45" t="s" s="1">
        <v>538</v>
      </c>
      <c r="AB45" t="s" s="1"/>
      <c r="AC45" t="s" s="1"/>
      <c r="AD45" t="s" s="1">
        <v>8</v>
      </c>
    </row>
    <row r="46" spans="1:30">
      <c r="A46" t="n" s="4">
        <v>42</v>
      </c>
      <c r="B46" t="s" s="1">
        <v>198</v>
      </c>
      <c r="C46" t="s" s="5">
        <v>447</v>
      </c>
      <c r="D46" t="s" s="1">
        <v>148</v>
      </c>
      <c r="E46" t="s" s="1">
        <v>365</v>
      </c>
      <c r="F46" t="n" s="7">
        <v>45635.0</v>
      </c>
      <c r="G46" t="s" s="1"/>
      <c r="H46" t="n" s="7">
        <v>45635.0</v>
      </c>
      <c r="I46" t="n" s="4">
        <v>1</v>
      </c>
      <c r="J46" t="n" s="8">
        <v>2.0</v>
      </c>
      <c r="K46" t="n" s="8">
        <v>13500.0</v>
      </c>
      <c r="L46" t="n" s="8">
        <v>6750.0</v>
      </c>
      <c r="M46" t="n" s="8">
        <v>13500.0</v>
      </c>
      <c r="N46" t="n" s="8">
        <v>6750.0</v>
      </c>
      <c r="O46" t="s" s="5">
        <v>491</v>
      </c>
      <c r="P46" t="n" s="8">
        <v>0.0</v>
      </c>
      <c r="Q46" t="n" s="8">
        <v>0.0</v>
      </c>
      <c r="R46" t="s" s="1">
        <v>491</v>
      </c>
      <c r="S46" t="s" s="1">
        <v>98</v>
      </c>
      <c r="T46" s="9">
        <f>HYPERLINK("https://my.zakupivli.pro/remote/dispatcher/state_purchase_view/55534807")</f>
        <v/>
      </c>
      <c r="U46" t="s" s="1">
        <v>540</v>
      </c>
      <c r="V46" t="n" s="4">
        <v>0</v>
      </c>
      <c r="W46" t="s" s="1"/>
      <c r="X46" t="s" s="1">
        <v>4</v>
      </c>
      <c r="Y46" t="n" s="8">
        <v>13500.0</v>
      </c>
      <c r="Z46" t="s" s="1">
        <v>316</v>
      </c>
      <c r="AA46" t="s" s="1">
        <v>538</v>
      </c>
      <c r="AB46" t="s" s="1"/>
      <c r="AC46" t="s" s="1"/>
      <c r="AD46" t="s" s="1">
        <v>8</v>
      </c>
    </row>
    <row r="47" spans="1:30">
      <c r="A47" t="n" s="4">
        <v>43</v>
      </c>
      <c r="B47" t="s" s="1">
        <v>199</v>
      </c>
      <c r="C47" t="s" s="5">
        <v>333</v>
      </c>
      <c r="D47" t="s" s="1">
        <v>145</v>
      </c>
      <c r="E47" t="s" s="1">
        <v>365</v>
      </c>
      <c r="F47" t="n" s="7">
        <v>45635.0</v>
      </c>
      <c r="G47" t="s" s="1"/>
      <c r="H47" t="n" s="7">
        <v>45635.0</v>
      </c>
      <c r="I47" t="n" s="4">
        <v>1</v>
      </c>
      <c r="J47" t="n" s="8">
        <v>1.0</v>
      </c>
      <c r="K47" t="n" s="8">
        <v>31477.89</v>
      </c>
      <c r="L47" t="n" s="8">
        <v>31477.89</v>
      </c>
      <c r="M47" t="n" s="8">
        <v>31477.89</v>
      </c>
      <c r="N47" t="n" s="8">
        <v>31477.89</v>
      </c>
      <c r="O47" t="s" s="5">
        <v>481</v>
      </c>
      <c r="P47" t="n" s="8">
        <v>0.0</v>
      </c>
      <c r="Q47" t="n" s="8">
        <v>0.0</v>
      </c>
      <c r="R47" t="s" s="1">
        <v>481</v>
      </c>
      <c r="S47" t="s" s="1">
        <v>110</v>
      </c>
      <c r="T47" s="9">
        <f>HYPERLINK("https://my.zakupivli.pro/remote/dispatcher/state_purchase_view/55540888")</f>
        <v/>
      </c>
      <c r="U47" t="s" s="1">
        <v>540</v>
      </c>
      <c r="V47" t="n" s="4">
        <v>0</v>
      </c>
      <c r="W47" t="s" s="1"/>
      <c r="X47" t="s" s="1">
        <v>564</v>
      </c>
      <c r="Y47" t="n" s="8">
        <v>31477.89</v>
      </c>
      <c r="Z47" t="s" s="1">
        <v>316</v>
      </c>
      <c r="AA47" t="s" s="1">
        <v>538</v>
      </c>
      <c r="AB47" t="s" s="1"/>
      <c r="AC47" t="s" s="1"/>
      <c r="AD47" t="s" s="1">
        <v>8</v>
      </c>
    </row>
    <row r="48" spans="1:30">
      <c r="A48" t="n" s="4">
        <v>44</v>
      </c>
      <c r="B48" t="s" s="1">
        <v>200</v>
      </c>
      <c r="C48" t="s" s="5">
        <v>411</v>
      </c>
      <c r="D48" t="s" s="1">
        <v>137</v>
      </c>
      <c r="E48" t="s" s="1">
        <v>365</v>
      </c>
      <c r="F48" t="n" s="7">
        <v>45636.0</v>
      </c>
      <c r="G48" t="s" s="1"/>
      <c r="H48" t="n" s="7">
        <v>45636.0</v>
      </c>
      <c r="I48" t="n" s="4">
        <v>1</v>
      </c>
      <c r="J48" t="n" s="8">
        <v>1.0</v>
      </c>
      <c r="K48" t="n" s="8">
        <v>96000.0</v>
      </c>
      <c r="L48" t="n" s="8">
        <v>96000.0</v>
      </c>
      <c r="M48" t="n" s="8">
        <v>96000.0</v>
      </c>
      <c r="N48" t="n" s="8">
        <v>96000.0</v>
      </c>
      <c r="O48" t="s" s="5">
        <v>492</v>
      </c>
      <c r="P48" t="n" s="8">
        <v>0.0</v>
      </c>
      <c r="Q48" t="n" s="8">
        <v>0.0</v>
      </c>
      <c r="R48" t="s" s="1">
        <v>492</v>
      </c>
      <c r="S48" t="s" s="1">
        <v>103</v>
      </c>
      <c r="T48" s="9">
        <f>HYPERLINK("https://my.zakupivli.pro/remote/dispatcher/state_purchase_view/55569493")</f>
        <v/>
      </c>
      <c r="U48" t="s" s="1">
        <v>540</v>
      </c>
      <c r="V48" t="n" s="4">
        <v>0</v>
      </c>
      <c r="W48" t="s" s="1"/>
      <c r="X48" t="s" s="1">
        <v>567</v>
      </c>
      <c r="Y48" t="n" s="8">
        <v>96000.0</v>
      </c>
      <c r="Z48" t="s" s="1">
        <v>316</v>
      </c>
      <c r="AA48" t="s" s="1">
        <v>538</v>
      </c>
      <c r="AB48" t="s" s="1"/>
      <c r="AC48" t="s" s="1"/>
      <c r="AD48" t="s" s="1">
        <v>8</v>
      </c>
    </row>
    <row r="49" spans="1:30">
      <c r="A49" t="n" s="4">
        <v>45</v>
      </c>
      <c r="B49" t="s" s="1">
        <v>201</v>
      </c>
      <c r="C49" t="s" s="5">
        <v>325</v>
      </c>
      <c r="D49" t="s" s="1">
        <v>97</v>
      </c>
      <c r="E49" t="s" s="1">
        <v>365</v>
      </c>
      <c r="F49" t="n" s="7">
        <v>45637.0</v>
      </c>
      <c r="G49" t="s" s="1"/>
      <c r="H49" t="n" s="7">
        <v>45637.0</v>
      </c>
      <c r="I49" t="n" s="4">
        <v>1</v>
      </c>
      <c r="J49" t="n" s="8">
        <v>10.0</v>
      </c>
      <c r="K49" t="n" s="8">
        <v>7950.0</v>
      </c>
      <c r="L49" t="n" s="8">
        <v>795.0</v>
      </c>
      <c r="M49" t="n" s="8">
        <v>7950.0</v>
      </c>
      <c r="N49" t="n" s="8">
        <v>795.0</v>
      </c>
      <c r="O49" t="s" s="5">
        <v>517</v>
      </c>
      <c r="P49" t="n" s="8">
        <v>0.0</v>
      </c>
      <c r="Q49" t="n" s="8">
        <v>0.0</v>
      </c>
      <c r="R49" t="s" s="1">
        <v>517</v>
      </c>
      <c r="S49" t="s" s="1">
        <v>55</v>
      </c>
      <c r="T49" s="9">
        <f>HYPERLINK("https://my.zakupivli.pro/remote/dispatcher/state_purchase_view/55618538")</f>
        <v/>
      </c>
      <c r="U49" t="s" s="1">
        <v>540</v>
      </c>
      <c r="V49" t="n" s="4">
        <v>0</v>
      </c>
      <c r="W49" t="s" s="1"/>
      <c r="X49" t="s" s="1">
        <v>571</v>
      </c>
      <c r="Y49" t="n" s="8">
        <v>7950.0</v>
      </c>
      <c r="Z49" t="s" s="1">
        <v>316</v>
      </c>
      <c r="AA49" t="s" s="1">
        <v>538</v>
      </c>
      <c r="AB49" t="s" s="1"/>
      <c r="AC49" t="s" s="1"/>
      <c r="AD49" t="s" s="1">
        <v>8</v>
      </c>
    </row>
    <row r="50" spans="1:30">
      <c r="A50" t="n" s="4">
        <v>46</v>
      </c>
      <c r="B50" t="s" s="1">
        <v>202</v>
      </c>
      <c r="C50" t="s" s="5">
        <v>458</v>
      </c>
      <c r="D50" t="s" s="1">
        <v>36</v>
      </c>
      <c r="E50" t="s" s="1">
        <v>365</v>
      </c>
      <c r="F50" t="n" s="7">
        <v>45637.0</v>
      </c>
      <c r="G50" t="s" s="1"/>
      <c r="H50" t="n" s="7">
        <v>45637.0</v>
      </c>
      <c r="I50" t="n" s="4">
        <v>1</v>
      </c>
      <c r="J50" t="n" s="8">
        <v>140.0</v>
      </c>
      <c r="K50" t="n" s="8">
        <v>18095.0</v>
      </c>
      <c r="L50" t="n" s="8">
        <v>129.25</v>
      </c>
      <c r="M50" t="n" s="8">
        <v>18095.0</v>
      </c>
      <c r="N50" t="n" s="8">
        <v>129.25</v>
      </c>
      <c r="O50" t="s" s="5">
        <v>509</v>
      </c>
      <c r="P50" t="n" s="8">
        <v>0.0</v>
      </c>
      <c r="Q50" t="n" s="8">
        <v>0.0</v>
      </c>
      <c r="R50" t="s" s="1">
        <v>509</v>
      </c>
      <c r="S50" t="s" s="1">
        <v>66</v>
      </c>
      <c r="T50" s="9">
        <f>HYPERLINK("https://my.zakupivli.pro/remote/dispatcher/state_purchase_view/55618938")</f>
        <v/>
      </c>
      <c r="U50" t="s" s="1">
        <v>540</v>
      </c>
      <c r="V50" t="n" s="4">
        <v>0</v>
      </c>
      <c r="W50" t="s" s="1"/>
      <c r="X50" t="s" s="1">
        <v>1</v>
      </c>
      <c r="Y50" t="n" s="8">
        <v>18095.0</v>
      </c>
      <c r="Z50" t="s" s="1">
        <v>316</v>
      </c>
      <c r="AA50" t="s" s="1">
        <v>538</v>
      </c>
      <c r="AB50" t="s" s="1"/>
      <c r="AC50" t="s" s="1"/>
      <c r="AD50" t="s" s="1">
        <v>8</v>
      </c>
    </row>
    <row r="51" spans="1:30">
      <c r="A51" t="n" s="4">
        <v>47</v>
      </c>
      <c r="B51" t="s" s="1">
        <v>203</v>
      </c>
      <c r="C51" t="s" s="5">
        <v>506</v>
      </c>
      <c r="D51" t="s" s="1">
        <v>144</v>
      </c>
      <c r="E51" t="s" s="1">
        <v>365</v>
      </c>
      <c r="F51" t="n" s="7">
        <v>45637.0</v>
      </c>
      <c r="G51" t="s" s="1"/>
      <c r="H51" t="n" s="7">
        <v>45637.0</v>
      </c>
      <c r="I51" t="n" s="4">
        <v>1</v>
      </c>
      <c r="J51" t="n" s="8">
        <v>1.0</v>
      </c>
      <c r="K51" t="n" s="8">
        <v>1913.0</v>
      </c>
      <c r="L51" t="n" s="8">
        <v>1913.0</v>
      </c>
      <c r="M51" t="n" s="8">
        <v>1913.0</v>
      </c>
      <c r="N51" t="n" s="8">
        <v>1913.0</v>
      </c>
      <c r="O51" t="s" s="5">
        <v>424</v>
      </c>
      <c r="P51" t="n" s="8">
        <v>0.0</v>
      </c>
      <c r="Q51" t="n" s="8">
        <v>0.0</v>
      </c>
      <c r="R51" t="s" s="1">
        <v>424</v>
      </c>
      <c r="S51" t="s" s="1">
        <v>56</v>
      </c>
      <c r="T51" s="9">
        <f>HYPERLINK("https://my.zakupivli.pro/remote/dispatcher/state_purchase_view/55630523")</f>
        <v/>
      </c>
      <c r="U51" t="s" s="1">
        <v>540</v>
      </c>
      <c r="V51" t="n" s="4">
        <v>0</v>
      </c>
      <c r="W51" t="s" s="1"/>
      <c r="X51" t="s" s="1">
        <v>577</v>
      </c>
      <c r="Y51" t="n" s="8">
        <v>1913.0</v>
      </c>
      <c r="Z51" t="s" s="1">
        <v>316</v>
      </c>
      <c r="AA51" t="s" s="1">
        <v>538</v>
      </c>
      <c r="AB51" t="s" s="1"/>
      <c r="AC51" t="s" s="1"/>
      <c r="AD51" t="s" s="1">
        <v>8</v>
      </c>
    </row>
    <row r="52" spans="1:30">
      <c r="A52" t="n" s="4">
        <v>48</v>
      </c>
      <c r="B52" t="s" s="1">
        <v>204</v>
      </c>
      <c r="C52" t="s" s="5">
        <v>352</v>
      </c>
      <c r="D52" t="s" s="1">
        <v>48</v>
      </c>
      <c r="E52" t="s" s="1">
        <v>365</v>
      </c>
      <c r="F52" t="n" s="7">
        <v>45638.0</v>
      </c>
      <c r="G52" t="s" s="1"/>
      <c r="H52" t="n" s="7">
        <v>45638.0</v>
      </c>
      <c r="I52" t="n" s="4">
        <v>1</v>
      </c>
      <c r="J52" t="n" s="8">
        <v>19.0</v>
      </c>
      <c r="K52" t="n" s="8">
        <v>36250.0</v>
      </c>
      <c r="L52" t="n" s="8">
        <v>1907.8947368421052</v>
      </c>
      <c r="M52" t="n" s="8">
        <v>36250.0</v>
      </c>
      <c r="N52" t="n" s="8">
        <v>1907.8947368421052</v>
      </c>
      <c r="O52" t="s" s="5">
        <v>516</v>
      </c>
      <c r="P52" t="n" s="8">
        <v>0.0</v>
      </c>
      <c r="Q52" t="n" s="8">
        <v>0.0</v>
      </c>
      <c r="R52" t="s" s="1">
        <v>516</v>
      </c>
      <c r="S52" t="s" s="1">
        <v>65</v>
      </c>
      <c r="T52" s="9">
        <f>HYPERLINK("https://my.zakupivli.pro/remote/dispatcher/state_purchase_view/55675945")</f>
        <v/>
      </c>
      <c r="U52" t="s" s="1">
        <v>540</v>
      </c>
      <c r="V52" t="n" s="4">
        <v>0</v>
      </c>
      <c r="W52" t="s" s="1"/>
      <c r="X52" t="s" s="1">
        <v>601</v>
      </c>
      <c r="Y52" t="n" s="8">
        <v>36250.0</v>
      </c>
      <c r="Z52" t="s" s="1">
        <v>316</v>
      </c>
      <c r="AA52" t="s" s="1">
        <v>538</v>
      </c>
      <c r="AB52" t="s" s="1"/>
      <c r="AC52" t="s" s="1"/>
      <c r="AD52" t="s" s="1">
        <v>8</v>
      </c>
    </row>
    <row r="53" spans="1:30">
      <c r="A53" t="n" s="4">
        <v>49</v>
      </c>
      <c r="B53" t="s" s="1">
        <v>205</v>
      </c>
      <c r="C53" t="s" s="5">
        <v>374</v>
      </c>
      <c r="D53" t="s" s="1">
        <v>136</v>
      </c>
      <c r="E53" t="s" s="1">
        <v>365</v>
      </c>
      <c r="F53" t="n" s="7">
        <v>45638.0</v>
      </c>
      <c r="G53" t="s" s="1"/>
      <c r="H53" t="n" s="7">
        <v>45638.0</v>
      </c>
      <c r="I53" t="n" s="4">
        <v>1</v>
      </c>
      <c r="J53" t="n" s="8">
        <v>1.0</v>
      </c>
      <c r="K53" t="n" s="8">
        <v>904026.0</v>
      </c>
      <c r="L53" t="n" s="8">
        <v>904026.0</v>
      </c>
      <c r="M53" t="n" s="8">
        <v>904026.0</v>
      </c>
      <c r="N53" t="n" s="8">
        <v>904026.0</v>
      </c>
      <c r="O53" t="s" s="5">
        <v>493</v>
      </c>
      <c r="P53" t="n" s="8">
        <v>0.0</v>
      </c>
      <c r="Q53" t="n" s="8">
        <v>0.0</v>
      </c>
      <c r="R53" t="s" s="1">
        <v>493</v>
      </c>
      <c r="S53" t="s" s="1">
        <v>111</v>
      </c>
      <c r="T53" s="9">
        <f>HYPERLINK("https://my.zakupivli.pro/remote/dispatcher/state_purchase_view/55698893")</f>
        <v/>
      </c>
      <c r="U53" t="s" s="1">
        <v>540</v>
      </c>
      <c r="V53" t="n" s="4">
        <v>0</v>
      </c>
      <c r="W53" t="s" s="1"/>
      <c r="X53" t="s" s="1">
        <v>18</v>
      </c>
      <c r="Y53" t="n" s="8">
        <v>904026.0</v>
      </c>
      <c r="Z53" t="s" s="1">
        <v>316</v>
      </c>
      <c r="AA53" t="s" s="1">
        <v>538</v>
      </c>
      <c r="AB53" t="s" s="1"/>
      <c r="AC53" t="s" s="1"/>
      <c r="AD53" t="s" s="1">
        <v>8</v>
      </c>
    </row>
    <row r="54" spans="1:30">
      <c r="A54" t="n" s="4">
        <v>50</v>
      </c>
      <c r="B54" t="s" s="1">
        <v>206</v>
      </c>
      <c r="C54" t="s" s="5">
        <v>497</v>
      </c>
      <c r="D54" t="s" s="1">
        <v>146</v>
      </c>
      <c r="E54" t="s" s="1">
        <v>365</v>
      </c>
      <c r="F54" t="n" s="7">
        <v>45638.0</v>
      </c>
      <c r="G54" t="s" s="1"/>
      <c r="H54" t="n" s="7">
        <v>45638.0</v>
      </c>
      <c r="I54" t="n" s="4">
        <v>1</v>
      </c>
      <c r="J54" t="n" s="8">
        <v>1.0</v>
      </c>
      <c r="K54" t="n" s="8">
        <v>11151.0</v>
      </c>
      <c r="L54" t="n" s="8">
        <v>11151.0</v>
      </c>
      <c r="M54" t="n" s="8">
        <v>11151.0</v>
      </c>
      <c r="N54" t="n" s="8">
        <v>11151.0</v>
      </c>
      <c r="O54" t="s" s="5">
        <v>409</v>
      </c>
      <c r="P54" t="n" s="8">
        <v>0.0</v>
      </c>
      <c r="Q54" t="n" s="8">
        <v>0.0</v>
      </c>
      <c r="R54" t="s" s="1">
        <v>409</v>
      </c>
      <c r="S54" t="s" s="1">
        <v>35</v>
      </c>
      <c r="T54" s="9">
        <f>HYPERLINK("https://my.zakupivli.pro/remote/dispatcher/state_purchase_view/55700437")</f>
        <v/>
      </c>
      <c r="U54" t="s" s="1">
        <v>540</v>
      </c>
      <c r="V54" t="n" s="4">
        <v>0</v>
      </c>
      <c r="W54" t="s" s="1"/>
      <c r="X54" t="s" s="1">
        <v>19</v>
      </c>
      <c r="Y54" t="n" s="8">
        <v>11151.0</v>
      </c>
      <c r="Z54" t="s" s="1">
        <v>316</v>
      </c>
      <c r="AA54" t="s" s="1">
        <v>538</v>
      </c>
      <c r="AB54" t="s" s="1"/>
      <c r="AC54" t="s" s="1"/>
      <c r="AD54" t="s" s="1">
        <v>8</v>
      </c>
    </row>
    <row r="55" spans="1:30">
      <c r="A55" t="n" s="4">
        <v>51</v>
      </c>
      <c r="B55" t="s" s="1">
        <v>208</v>
      </c>
      <c r="C55" t="s" s="5">
        <v>500</v>
      </c>
      <c r="D55" t="s" s="1">
        <v>62</v>
      </c>
      <c r="E55" t="s" s="1">
        <v>365</v>
      </c>
      <c r="F55" t="n" s="7">
        <v>45639.0</v>
      </c>
      <c r="G55" t="s" s="1"/>
      <c r="H55" t="n" s="7">
        <v>45639.0</v>
      </c>
      <c r="I55" t="n" s="4">
        <v>1</v>
      </c>
      <c r="J55" t="n" s="8">
        <v>13.0</v>
      </c>
      <c r="K55" t="n" s="8">
        <v>20220.0</v>
      </c>
      <c r="L55" t="n" s="8">
        <v>1555.3846153846155</v>
      </c>
      <c r="M55" t="n" s="8">
        <v>20220.0</v>
      </c>
      <c r="N55" t="n" s="8">
        <v>1555.3846153846155</v>
      </c>
      <c r="O55" t="s" s="5">
        <v>372</v>
      </c>
      <c r="P55" t="n" s="8">
        <v>0.0</v>
      </c>
      <c r="Q55" t="n" s="8">
        <v>0.0</v>
      </c>
      <c r="R55" t="s" s="1">
        <v>372</v>
      </c>
      <c r="S55" t="s" s="1">
        <v>68</v>
      </c>
      <c r="T55" s="9">
        <f>HYPERLINK("https://my.zakupivli.pro/remote/dispatcher/state_purchase_view/55736734")</f>
        <v/>
      </c>
      <c r="U55" t="s" s="1">
        <v>540</v>
      </c>
      <c r="V55" t="n" s="4">
        <v>0</v>
      </c>
      <c r="W55" t="s" s="1"/>
      <c r="X55" t="s" s="1">
        <v>585</v>
      </c>
      <c r="Y55" t="n" s="8">
        <v>20220.0</v>
      </c>
      <c r="Z55" t="s" s="1">
        <v>316</v>
      </c>
      <c r="AA55" t="s" s="1">
        <v>538</v>
      </c>
      <c r="AB55" t="s" s="1"/>
      <c r="AC55" t="s" s="1"/>
      <c r="AD55" t="s" s="1">
        <v>8</v>
      </c>
    </row>
    <row r="56" spans="1:30">
      <c r="A56" t="n" s="4">
        <v>52</v>
      </c>
      <c r="B56" t="s" s="1">
        <v>209</v>
      </c>
      <c r="C56" t="s" s="5">
        <v>410</v>
      </c>
      <c r="D56" t="s" s="1">
        <v>152</v>
      </c>
      <c r="E56" t="s" s="1">
        <v>365</v>
      </c>
      <c r="F56" t="n" s="7">
        <v>45639.0</v>
      </c>
      <c r="G56" t="s" s="1"/>
      <c r="H56" t="n" s="7">
        <v>45639.0</v>
      </c>
      <c r="I56" t="n" s="4">
        <v>1</v>
      </c>
      <c r="J56" t="n" s="8">
        <v>2.0</v>
      </c>
      <c r="K56" t="n" s="8">
        <v>1700.0</v>
      </c>
      <c r="L56" t="n" s="8">
        <v>850.0</v>
      </c>
      <c r="M56" t="n" s="8">
        <v>1700.0</v>
      </c>
      <c r="N56" t="n" s="8">
        <v>850.0</v>
      </c>
      <c r="O56" t="s" s="5">
        <v>490</v>
      </c>
      <c r="P56" t="n" s="8">
        <v>0.0</v>
      </c>
      <c r="Q56" t="n" s="8">
        <v>0.0</v>
      </c>
      <c r="R56" t="s" s="1">
        <v>490</v>
      </c>
      <c r="S56" t="s" s="1">
        <v>93</v>
      </c>
      <c r="T56" s="9">
        <f>HYPERLINK("https://my.zakupivli.pro/remote/dispatcher/state_purchase_view/55737377")</f>
        <v/>
      </c>
      <c r="U56" t="s" s="1">
        <v>540</v>
      </c>
      <c r="V56" t="n" s="4">
        <v>0</v>
      </c>
      <c r="W56" t="s" s="1"/>
      <c r="X56" t="s" s="1">
        <v>572</v>
      </c>
      <c r="Y56" t="n" s="8">
        <v>1700.0</v>
      </c>
      <c r="Z56" t="s" s="1">
        <v>316</v>
      </c>
      <c r="AA56" t="s" s="1">
        <v>538</v>
      </c>
      <c r="AB56" t="s" s="1"/>
      <c r="AC56" t="s" s="1"/>
      <c r="AD56" t="s" s="1">
        <v>8</v>
      </c>
    </row>
    <row r="57" spans="1:30">
      <c r="A57" t="n" s="4">
        <v>53</v>
      </c>
      <c r="B57" t="s" s="1">
        <v>210</v>
      </c>
      <c r="C57" t="s" s="5">
        <v>439</v>
      </c>
      <c r="D57" t="s" s="1">
        <v>155</v>
      </c>
      <c r="E57" t="s" s="1">
        <v>365</v>
      </c>
      <c r="F57" t="n" s="7">
        <v>45640.0</v>
      </c>
      <c r="G57" t="s" s="1"/>
      <c r="H57" t="n" s="7">
        <v>45640.0</v>
      </c>
      <c r="I57" t="n" s="4">
        <v>1</v>
      </c>
      <c r="J57" t="n" s="8">
        <v>1.0</v>
      </c>
      <c r="K57" t="n" s="8">
        <v>49000.0</v>
      </c>
      <c r="L57" t="n" s="8">
        <v>49000.0</v>
      </c>
      <c r="M57" t="n" s="8">
        <v>49000.0</v>
      </c>
      <c r="N57" t="n" s="8">
        <v>49000.0</v>
      </c>
      <c r="O57" t="s" s="5">
        <v>508</v>
      </c>
      <c r="P57" t="n" s="8">
        <v>0.0</v>
      </c>
      <c r="Q57" t="n" s="8">
        <v>0.0</v>
      </c>
      <c r="R57" t="s" s="1">
        <v>508</v>
      </c>
      <c r="S57" t="s" s="1">
        <v>57</v>
      </c>
      <c r="T57" s="9">
        <f>HYPERLINK("https://my.zakupivli.pro/remote/dispatcher/state_purchase_view/55765884")</f>
        <v/>
      </c>
      <c r="U57" t="s" s="1">
        <v>540</v>
      </c>
      <c r="V57" t="n" s="4">
        <v>0</v>
      </c>
      <c r="W57" t="s" s="1"/>
      <c r="X57" t="s" s="1">
        <v>604</v>
      </c>
      <c r="Y57" t="n" s="8">
        <v>49000.0</v>
      </c>
      <c r="Z57" t="s" s="1">
        <v>316</v>
      </c>
      <c r="AA57" t="s" s="1">
        <v>538</v>
      </c>
      <c r="AB57" t="s" s="1"/>
      <c r="AC57" t="s" s="1"/>
      <c r="AD57" t="s" s="1">
        <v>8</v>
      </c>
    </row>
    <row r="58" spans="1:30">
      <c r="A58" t="n" s="4">
        <v>54</v>
      </c>
      <c r="B58" t="s" s="1">
        <v>211</v>
      </c>
      <c r="C58" t="s" s="5">
        <v>472</v>
      </c>
      <c r="D58" t="s" s="1">
        <v>144</v>
      </c>
      <c r="E58" t="s" s="1">
        <v>365</v>
      </c>
      <c r="F58" t="n" s="7">
        <v>45642.0</v>
      </c>
      <c r="G58" t="s" s="1"/>
      <c r="H58" t="n" s="7">
        <v>45642.0</v>
      </c>
      <c r="I58" t="n" s="4">
        <v>1</v>
      </c>
      <c r="J58" t="n" s="8">
        <v>1.0</v>
      </c>
      <c r="K58" t="n" s="8">
        <v>30090.0</v>
      </c>
      <c r="L58" t="n" s="8">
        <v>30090.0</v>
      </c>
      <c r="M58" t="n" s="8">
        <v>30090.0</v>
      </c>
      <c r="N58" t="n" s="8">
        <v>30090.0</v>
      </c>
      <c r="O58" t="s" s="5">
        <v>425</v>
      </c>
      <c r="P58" t="n" s="8">
        <v>0.0</v>
      </c>
      <c r="Q58" t="n" s="8">
        <v>0.0</v>
      </c>
      <c r="R58" t="s" s="1">
        <v>425</v>
      </c>
      <c r="S58" t="s" s="1">
        <v>60</v>
      </c>
      <c r="T58" s="9">
        <f>HYPERLINK("https://my.zakupivli.pro/remote/dispatcher/state_purchase_view/55788565")</f>
        <v/>
      </c>
      <c r="U58" t="s" s="1">
        <v>540</v>
      </c>
      <c r="V58" t="n" s="4">
        <v>0</v>
      </c>
      <c r="W58" t="s" s="1"/>
      <c r="X58" t="s" s="1">
        <v>576</v>
      </c>
      <c r="Y58" t="n" s="8">
        <v>30090.0</v>
      </c>
      <c r="Z58" t="s" s="1">
        <v>316</v>
      </c>
      <c r="AA58" t="s" s="1">
        <v>538</v>
      </c>
      <c r="AB58" t="s" s="1"/>
      <c r="AC58" t="s" s="1"/>
      <c r="AD58" t="s" s="1">
        <v>8</v>
      </c>
    </row>
    <row r="59" spans="1:30">
      <c r="A59" t="n" s="4">
        <v>55</v>
      </c>
      <c r="B59" t="s" s="1">
        <v>212</v>
      </c>
      <c r="C59" t="s" s="5">
        <v>347</v>
      </c>
      <c r="D59" t="s" s="1">
        <v>34</v>
      </c>
      <c r="E59" t="s" s="1">
        <v>365</v>
      </c>
      <c r="F59" t="n" s="7">
        <v>45642.0</v>
      </c>
      <c r="G59" t="s" s="1"/>
      <c r="H59" t="n" s="7">
        <v>45642.0</v>
      </c>
      <c r="I59" t="n" s="4">
        <v>1</v>
      </c>
      <c r="J59" t="n" s="8">
        <v>1.0</v>
      </c>
      <c r="K59" t="n" s="8">
        <v>500.0</v>
      </c>
      <c r="L59" t="n" s="8">
        <v>500.0</v>
      </c>
      <c r="M59" t="n" s="8">
        <v>500.0</v>
      </c>
      <c r="N59" t="n" s="8">
        <v>500.0</v>
      </c>
      <c r="O59" t="s" s="5">
        <v>484</v>
      </c>
      <c r="P59" t="n" s="8">
        <v>0.0</v>
      </c>
      <c r="Q59" t="n" s="8">
        <v>0.0</v>
      </c>
      <c r="R59" t="s" s="1">
        <v>484</v>
      </c>
      <c r="S59" t="s" s="1">
        <v>33</v>
      </c>
      <c r="T59" s="9">
        <f>HYPERLINK("https://my.zakupivli.pro/remote/dispatcher/state_purchase_view/55789247")</f>
        <v/>
      </c>
      <c r="U59" t="s" s="1">
        <v>540</v>
      </c>
      <c r="V59" t="n" s="4">
        <v>0</v>
      </c>
      <c r="W59" t="s" s="1"/>
      <c r="X59" t="s" s="1">
        <v>588</v>
      </c>
      <c r="Y59" t="n" s="8">
        <v>500.0</v>
      </c>
      <c r="Z59" t="s" s="1">
        <v>316</v>
      </c>
      <c r="AA59" t="s" s="1">
        <v>538</v>
      </c>
      <c r="AB59" t="s" s="1"/>
      <c r="AC59" t="s" s="1"/>
      <c r="AD59" t="s" s="1">
        <v>8</v>
      </c>
    </row>
    <row r="60" spans="1:30">
      <c r="A60" t="n" s="4">
        <v>56</v>
      </c>
      <c r="B60" t="s" s="1">
        <v>213</v>
      </c>
      <c r="C60" t="s" s="5">
        <v>347</v>
      </c>
      <c r="D60" t="s" s="1">
        <v>34</v>
      </c>
      <c r="E60" t="s" s="1">
        <v>365</v>
      </c>
      <c r="F60" t="n" s="7">
        <v>45642.0</v>
      </c>
      <c r="G60" t="s" s="1"/>
      <c r="H60" t="n" s="7">
        <v>45642.0</v>
      </c>
      <c r="I60" t="n" s="4">
        <v>1</v>
      </c>
      <c r="J60" t="n" s="8">
        <v>25.0</v>
      </c>
      <c r="K60" t="n" s="8">
        <v>10023.0</v>
      </c>
      <c r="L60" t="n" s="8">
        <v>400.92</v>
      </c>
      <c r="M60" t="n" s="8">
        <v>10023.0</v>
      </c>
      <c r="N60" t="n" s="8">
        <v>400.92</v>
      </c>
      <c r="O60" t="s" s="5">
        <v>483</v>
      </c>
      <c r="P60" t="n" s="8">
        <v>0.0</v>
      </c>
      <c r="Q60" t="n" s="8">
        <v>0.0</v>
      </c>
      <c r="R60" t="s" s="1">
        <v>483</v>
      </c>
      <c r="S60" t="s" s="1">
        <v>89</v>
      </c>
      <c r="T60" s="9">
        <f>HYPERLINK("https://my.zakupivli.pro/remote/dispatcher/state_purchase_view/55789606")</f>
        <v/>
      </c>
      <c r="U60" t="s" s="1">
        <v>540</v>
      </c>
      <c r="V60" t="n" s="4">
        <v>0</v>
      </c>
      <c r="W60" t="s" s="1"/>
      <c r="X60" t="s" s="1">
        <v>553</v>
      </c>
      <c r="Y60" t="n" s="8">
        <v>10023.0</v>
      </c>
      <c r="Z60" t="s" s="1">
        <v>316</v>
      </c>
      <c r="AA60" t="s" s="1">
        <v>538</v>
      </c>
      <c r="AB60" t="s" s="1"/>
      <c r="AC60" t="s" s="1"/>
      <c r="AD60" t="s" s="1">
        <v>8</v>
      </c>
    </row>
    <row r="61" spans="1:30">
      <c r="A61" t="n" s="4">
        <v>57</v>
      </c>
      <c r="B61" t="s" s="1">
        <v>214</v>
      </c>
      <c r="C61" t="s" s="5">
        <v>430</v>
      </c>
      <c r="D61" t="s" s="1">
        <v>116</v>
      </c>
      <c r="E61" t="s" s="1">
        <v>365</v>
      </c>
      <c r="F61" t="n" s="7">
        <v>45642.0</v>
      </c>
      <c r="G61" t="s" s="1"/>
      <c r="H61" t="n" s="7">
        <v>45642.0</v>
      </c>
      <c r="I61" t="n" s="4">
        <v>1</v>
      </c>
      <c r="J61" t="n" s="8">
        <v>294.0</v>
      </c>
      <c r="K61" t="n" s="8">
        <v>31062.0</v>
      </c>
      <c r="L61" t="n" s="8">
        <v>105.65306122448979</v>
      </c>
      <c r="M61" t="n" s="8">
        <v>31062.0</v>
      </c>
      <c r="N61" t="n" s="8">
        <v>105.65306122448979</v>
      </c>
      <c r="O61" t="s" s="5">
        <v>519</v>
      </c>
      <c r="P61" t="n" s="8">
        <v>0.0</v>
      </c>
      <c r="Q61" t="n" s="8">
        <v>0.0</v>
      </c>
      <c r="R61" t="s" s="1">
        <v>519</v>
      </c>
      <c r="S61" t="s" s="1">
        <v>43</v>
      </c>
      <c r="T61" s="9">
        <f>HYPERLINK("https://my.zakupivli.pro/remote/dispatcher/state_purchase_view/55792073")</f>
        <v/>
      </c>
      <c r="U61" t="s" s="1">
        <v>540</v>
      </c>
      <c r="V61" t="n" s="4">
        <v>0</v>
      </c>
      <c r="W61" t="s" s="1"/>
      <c r="X61" t="s" s="1">
        <v>579</v>
      </c>
      <c r="Y61" t="n" s="8">
        <v>31062.0</v>
      </c>
      <c r="Z61" t="s" s="1">
        <v>316</v>
      </c>
      <c r="AA61" t="s" s="1">
        <v>538</v>
      </c>
      <c r="AB61" t="s" s="1"/>
      <c r="AC61" t="s" s="1"/>
      <c r="AD61" t="s" s="1">
        <v>8</v>
      </c>
    </row>
    <row r="62" spans="1:30">
      <c r="A62" t="n" s="4">
        <v>58</v>
      </c>
      <c r="B62" t="s" s="1">
        <v>215</v>
      </c>
      <c r="C62" t="s" s="5">
        <v>454</v>
      </c>
      <c r="D62" t="s" s="1">
        <v>121</v>
      </c>
      <c r="E62" t="s" s="1">
        <v>365</v>
      </c>
      <c r="F62" t="n" s="7">
        <v>45642.0</v>
      </c>
      <c r="G62" t="s" s="1"/>
      <c r="H62" t="n" s="7">
        <v>45642.0</v>
      </c>
      <c r="I62" t="n" s="4">
        <v>1</v>
      </c>
      <c r="J62" t="s" s="1">
        <v>543</v>
      </c>
      <c r="K62" t="n" s="8">
        <v>12521.0</v>
      </c>
      <c r="L62" t="n" s="8">
        <v>0.0</v>
      </c>
      <c r="M62" t="n" s="8">
        <v>12521.0</v>
      </c>
      <c r="N62" t="s" s="1">
        <v>543</v>
      </c>
      <c r="O62" t="s" s="5">
        <v>519</v>
      </c>
      <c r="P62" t="n" s="8">
        <v>0.0</v>
      </c>
      <c r="Q62" t="n" s="8">
        <v>0.0</v>
      </c>
      <c r="R62" t="s" s="1">
        <v>519</v>
      </c>
      <c r="S62" t="s" s="1">
        <v>43</v>
      </c>
      <c r="T62" s="9">
        <f>HYPERLINK("https://my.zakupivli.pro/remote/dispatcher/state_purchase_view/55793490")</f>
        <v/>
      </c>
      <c r="U62" t="s" s="1">
        <v>540</v>
      </c>
      <c r="V62" t="n" s="4">
        <v>0</v>
      </c>
      <c r="W62" t="s" s="1"/>
      <c r="X62" t="s" s="1">
        <v>579</v>
      </c>
      <c r="Y62" t="n" s="8">
        <v>12521.0</v>
      </c>
      <c r="Z62" t="s" s="1">
        <v>316</v>
      </c>
      <c r="AA62" t="s" s="1">
        <v>538</v>
      </c>
      <c r="AB62" t="s" s="1"/>
      <c r="AC62" t="s" s="1"/>
      <c r="AD62" t="s" s="1">
        <v>8</v>
      </c>
    </row>
    <row r="63" spans="1:30">
      <c r="A63" t="n" s="4">
        <v>59</v>
      </c>
      <c r="B63" t="s" s="1">
        <v>216</v>
      </c>
      <c r="C63" t="s" s="5">
        <v>477</v>
      </c>
      <c r="D63" t="s" s="1">
        <v>119</v>
      </c>
      <c r="E63" t="s" s="1">
        <v>365</v>
      </c>
      <c r="F63" t="n" s="7">
        <v>45642.0</v>
      </c>
      <c r="G63" t="s" s="1"/>
      <c r="H63" t="n" s="7">
        <v>45642.0</v>
      </c>
      <c r="I63" t="n" s="4">
        <v>1</v>
      </c>
      <c r="J63" t="n" s="8">
        <v>85.0</v>
      </c>
      <c r="K63" t="n" s="8">
        <v>7055.0</v>
      </c>
      <c r="L63" t="n" s="8">
        <v>83.0</v>
      </c>
      <c r="M63" t="n" s="8">
        <v>7055.0</v>
      </c>
      <c r="N63" t="n" s="8">
        <v>83.0</v>
      </c>
      <c r="O63" t="s" s="5">
        <v>519</v>
      </c>
      <c r="P63" t="n" s="8">
        <v>0.0</v>
      </c>
      <c r="Q63" t="n" s="8">
        <v>0.0</v>
      </c>
      <c r="R63" t="s" s="1">
        <v>519</v>
      </c>
      <c r="S63" t="s" s="1">
        <v>43</v>
      </c>
      <c r="T63" s="9">
        <f>HYPERLINK("https://my.zakupivli.pro/remote/dispatcher/state_purchase_view/55793914")</f>
        <v/>
      </c>
      <c r="U63" t="s" s="1">
        <v>540</v>
      </c>
      <c r="V63" t="n" s="4">
        <v>0</v>
      </c>
      <c r="W63" t="s" s="1"/>
      <c r="X63" t="s" s="1">
        <v>579</v>
      </c>
      <c r="Y63" t="n" s="8">
        <v>7055.0</v>
      </c>
      <c r="Z63" t="s" s="1">
        <v>316</v>
      </c>
      <c r="AA63" t="s" s="1">
        <v>538</v>
      </c>
      <c r="AB63" t="s" s="1"/>
      <c r="AC63" t="s" s="1"/>
      <c r="AD63" t="s" s="1">
        <v>8</v>
      </c>
    </row>
    <row r="64" spans="1:30">
      <c r="A64" t="n" s="4">
        <v>60</v>
      </c>
      <c r="B64" t="s" s="1">
        <v>217</v>
      </c>
      <c r="C64" t="s" s="5">
        <v>431</v>
      </c>
      <c r="D64" t="s" s="1">
        <v>114</v>
      </c>
      <c r="E64" t="s" s="1">
        <v>365</v>
      </c>
      <c r="F64" t="n" s="7">
        <v>45642.0</v>
      </c>
      <c r="G64" t="s" s="1"/>
      <c r="H64" t="n" s="7">
        <v>45642.0</v>
      </c>
      <c r="I64" t="n" s="4">
        <v>1</v>
      </c>
      <c r="J64" t="n" s="8">
        <v>44.0</v>
      </c>
      <c r="K64" t="n" s="8">
        <v>3672.0</v>
      </c>
      <c r="L64" t="n" s="8">
        <v>83.45454545454545</v>
      </c>
      <c r="M64" t="n" s="8">
        <v>3672.0</v>
      </c>
      <c r="N64" t="n" s="8">
        <v>83.45454545454545</v>
      </c>
      <c r="O64" t="s" s="5">
        <v>519</v>
      </c>
      <c r="P64" t="n" s="8">
        <v>0.0</v>
      </c>
      <c r="Q64" t="n" s="8">
        <v>0.0</v>
      </c>
      <c r="R64" t="s" s="1">
        <v>519</v>
      </c>
      <c r="S64" t="s" s="1">
        <v>43</v>
      </c>
      <c r="T64" s="9">
        <f>HYPERLINK("https://my.zakupivli.pro/remote/dispatcher/state_purchase_view/55794169")</f>
        <v/>
      </c>
      <c r="U64" t="s" s="1">
        <v>540</v>
      </c>
      <c r="V64" t="n" s="4">
        <v>0</v>
      </c>
      <c r="W64" t="s" s="1"/>
      <c r="X64" t="s" s="1">
        <v>579</v>
      </c>
      <c r="Y64" t="n" s="8">
        <v>3672.0</v>
      </c>
      <c r="Z64" t="s" s="1">
        <v>316</v>
      </c>
      <c r="AA64" t="s" s="1">
        <v>538</v>
      </c>
      <c r="AB64" t="s" s="1"/>
      <c r="AC64" t="s" s="1"/>
      <c r="AD64" t="s" s="1">
        <v>8</v>
      </c>
    </row>
    <row r="65" spans="1:30">
      <c r="A65" t="n" s="4">
        <v>61</v>
      </c>
      <c r="B65" t="s" s="1">
        <v>218</v>
      </c>
      <c r="C65" t="s" s="5">
        <v>393</v>
      </c>
      <c r="D65" t="s" s="1">
        <v>126</v>
      </c>
      <c r="E65" t="s" s="1">
        <v>365</v>
      </c>
      <c r="F65" t="n" s="7">
        <v>45642.0</v>
      </c>
      <c r="G65" t="s" s="1"/>
      <c r="H65" t="n" s="7">
        <v>45642.0</v>
      </c>
      <c r="I65" t="n" s="4">
        <v>1</v>
      </c>
      <c r="J65" t="n" s="8">
        <v>1020.0</v>
      </c>
      <c r="K65" t="n" s="8">
        <v>1410.0</v>
      </c>
      <c r="L65" t="n" s="8">
        <v>1.3823529411764706</v>
      </c>
      <c r="M65" t="n" s="8">
        <v>1410.0</v>
      </c>
      <c r="N65" t="n" s="8">
        <v>1.3823529411764706</v>
      </c>
      <c r="O65" t="s" s="5">
        <v>519</v>
      </c>
      <c r="P65" t="n" s="8">
        <v>0.0</v>
      </c>
      <c r="Q65" t="n" s="8">
        <v>0.0</v>
      </c>
      <c r="R65" t="s" s="1">
        <v>519</v>
      </c>
      <c r="S65" t="s" s="1">
        <v>43</v>
      </c>
      <c r="T65" s="9">
        <f>HYPERLINK("https://my.zakupivli.pro/remote/dispatcher/state_purchase_view/55794486")</f>
        <v/>
      </c>
      <c r="U65" t="s" s="1">
        <v>540</v>
      </c>
      <c r="V65" t="n" s="4">
        <v>0</v>
      </c>
      <c r="W65" t="s" s="1"/>
      <c r="X65" t="s" s="1">
        <v>579</v>
      </c>
      <c r="Y65" t="n" s="8">
        <v>1410.0</v>
      </c>
      <c r="Z65" t="s" s="1">
        <v>316</v>
      </c>
      <c r="AA65" t="s" s="1">
        <v>538</v>
      </c>
      <c r="AB65" t="s" s="1"/>
      <c r="AC65" t="s" s="1"/>
      <c r="AD65" t="s" s="1">
        <v>8</v>
      </c>
    </row>
    <row r="66" spans="1:30">
      <c r="A66" t="n" s="4">
        <v>62</v>
      </c>
      <c r="B66" t="s" s="1">
        <v>219</v>
      </c>
      <c r="C66" t="s" s="5">
        <v>534</v>
      </c>
      <c r="D66" t="s" s="1">
        <v>25</v>
      </c>
      <c r="E66" t="s" s="1">
        <v>365</v>
      </c>
      <c r="F66" t="n" s="7">
        <v>45642.0</v>
      </c>
      <c r="G66" t="s" s="1"/>
      <c r="H66" t="n" s="7">
        <v>45642.0</v>
      </c>
      <c r="I66" t="n" s="4">
        <v>1</v>
      </c>
      <c r="J66" t="n" s="8">
        <v>130.0</v>
      </c>
      <c r="K66" t="n" s="8">
        <v>604.5</v>
      </c>
      <c r="L66" t="n" s="8">
        <v>4.65</v>
      </c>
      <c r="M66" t="n" s="8">
        <v>604.5</v>
      </c>
      <c r="N66" t="n" s="8">
        <v>4.65</v>
      </c>
      <c r="O66" t="s" s="5">
        <v>519</v>
      </c>
      <c r="P66" t="n" s="8">
        <v>0.0</v>
      </c>
      <c r="Q66" t="n" s="8">
        <v>0.0</v>
      </c>
      <c r="R66" t="s" s="1">
        <v>519</v>
      </c>
      <c r="S66" t="s" s="1">
        <v>43</v>
      </c>
      <c r="T66" s="9">
        <f>HYPERLINK("https://my.zakupivli.pro/remote/dispatcher/state_purchase_view/55794620")</f>
        <v/>
      </c>
      <c r="U66" t="s" s="1">
        <v>540</v>
      </c>
      <c r="V66" t="n" s="4">
        <v>0</v>
      </c>
      <c r="W66" t="s" s="1"/>
      <c r="X66" t="s" s="1">
        <v>579</v>
      </c>
      <c r="Y66" t="n" s="8">
        <v>604.5</v>
      </c>
      <c r="Z66" t="s" s="1">
        <v>316</v>
      </c>
      <c r="AA66" t="s" s="1">
        <v>538</v>
      </c>
      <c r="AB66" t="s" s="1"/>
      <c r="AC66" t="s" s="1"/>
      <c r="AD66" t="s" s="1">
        <v>8</v>
      </c>
    </row>
    <row r="67" spans="1:30">
      <c r="A67" t="n" s="4">
        <v>63</v>
      </c>
      <c r="B67" t="s" s="1">
        <v>220</v>
      </c>
      <c r="C67" t="s" s="5">
        <v>466</v>
      </c>
      <c r="D67" t="s" s="1">
        <v>126</v>
      </c>
      <c r="E67" t="s" s="1">
        <v>365</v>
      </c>
      <c r="F67" t="n" s="7">
        <v>45642.0</v>
      </c>
      <c r="G67" t="s" s="1"/>
      <c r="H67" t="n" s="7">
        <v>45642.0</v>
      </c>
      <c r="I67" t="n" s="4">
        <v>1</v>
      </c>
      <c r="J67" t="s" s="1">
        <v>543</v>
      </c>
      <c r="K67" t="n" s="8">
        <v>1878.6</v>
      </c>
      <c r="L67" t="n" s="8">
        <v>0.0</v>
      </c>
      <c r="M67" t="n" s="8">
        <v>1878.6</v>
      </c>
      <c r="N67" t="s" s="1">
        <v>543</v>
      </c>
      <c r="O67" t="s" s="5">
        <v>519</v>
      </c>
      <c r="P67" t="n" s="8">
        <v>0.0</v>
      </c>
      <c r="Q67" t="n" s="8">
        <v>0.0</v>
      </c>
      <c r="R67" t="s" s="1">
        <v>519</v>
      </c>
      <c r="S67" t="s" s="1">
        <v>43</v>
      </c>
      <c r="T67" s="9">
        <f>HYPERLINK("https://my.zakupivli.pro/remote/dispatcher/state_purchase_view/55794936")</f>
        <v/>
      </c>
      <c r="U67" t="s" s="1">
        <v>540</v>
      </c>
      <c r="V67" t="n" s="4">
        <v>0</v>
      </c>
      <c r="W67" t="s" s="1"/>
      <c r="X67" t="s" s="1">
        <v>580</v>
      </c>
      <c r="Y67" t="n" s="8">
        <v>1878.6</v>
      </c>
      <c r="Z67" t="s" s="1">
        <v>316</v>
      </c>
      <c r="AA67" t="s" s="1">
        <v>538</v>
      </c>
      <c r="AB67" t="s" s="1"/>
      <c r="AC67" t="s" s="1"/>
      <c r="AD67" t="s" s="1">
        <v>8</v>
      </c>
    </row>
    <row r="68" spans="1:30">
      <c r="A68" t="n" s="4">
        <v>64</v>
      </c>
      <c r="B68" t="s" s="1">
        <v>221</v>
      </c>
      <c r="C68" t="s" s="5">
        <v>366</v>
      </c>
      <c r="D68" t="s" s="1">
        <v>125</v>
      </c>
      <c r="E68" t="s" s="1">
        <v>365</v>
      </c>
      <c r="F68" t="n" s="7">
        <v>45642.0</v>
      </c>
      <c r="G68" t="s" s="1"/>
      <c r="H68" t="n" s="7">
        <v>45642.0</v>
      </c>
      <c r="I68" t="n" s="4">
        <v>1</v>
      </c>
      <c r="J68" t="n" s="8">
        <v>27.0</v>
      </c>
      <c r="K68" t="n" s="8">
        <v>5715.0</v>
      </c>
      <c r="L68" t="n" s="8">
        <v>211.66666666666666</v>
      </c>
      <c r="M68" t="n" s="8">
        <v>5715.0</v>
      </c>
      <c r="N68" t="n" s="8">
        <v>211.66666666666666</v>
      </c>
      <c r="O68" t="s" s="5">
        <v>519</v>
      </c>
      <c r="P68" t="n" s="8">
        <v>0.0</v>
      </c>
      <c r="Q68" t="n" s="8">
        <v>0.0</v>
      </c>
      <c r="R68" t="s" s="1">
        <v>519</v>
      </c>
      <c r="S68" t="s" s="1">
        <v>43</v>
      </c>
      <c r="T68" s="9">
        <f>HYPERLINK("https://my.zakupivli.pro/remote/dispatcher/state_purchase_view/55795183")</f>
        <v/>
      </c>
      <c r="U68" t="s" s="1">
        <v>540</v>
      </c>
      <c r="V68" t="n" s="4">
        <v>0</v>
      </c>
      <c r="W68" t="s" s="1"/>
      <c r="X68" t="s" s="1">
        <v>580</v>
      </c>
      <c r="Y68" t="n" s="8">
        <v>5715.0</v>
      </c>
      <c r="Z68" t="s" s="1">
        <v>316</v>
      </c>
      <c r="AA68" t="s" s="1">
        <v>538</v>
      </c>
      <c r="AB68" t="s" s="1"/>
      <c r="AC68" t="s" s="1"/>
      <c r="AD68" t="s" s="1">
        <v>8</v>
      </c>
    </row>
    <row r="69" spans="1:30">
      <c r="A69" t="n" s="4">
        <v>65</v>
      </c>
      <c r="B69" t="s" s="1">
        <v>222</v>
      </c>
      <c r="C69" t="s" s="5">
        <v>415</v>
      </c>
      <c r="D69" t="s" s="1">
        <v>124</v>
      </c>
      <c r="E69" t="s" s="1">
        <v>365</v>
      </c>
      <c r="F69" t="n" s="7">
        <v>45642.0</v>
      </c>
      <c r="G69" t="s" s="1"/>
      <c r="H69" t="n" s="7">
        <v>45642.0</v>
      </c>
      <c r="I69" t="n" s="4">
        <v>1</v>
      </c>
      <c r="J69" t="s" s="1">
        <v>543</v>
      </c>
      <c r="K69" t="n" s="8">
        <v>15235.9</v>
      </c>
      <c r="L69" t="n" s="8">
        <v>0.0</v>
      </c>
      <c r="M69" t="n" s="8">
        <v>15235.9</v>
      </c>
      <c r="N69" t="s" s="1">
        <v>543</v>
      </c>
      <c r="O69" t="s" s="5">
        <v>519</v>
      </c>
      <c r="P69" t="n" s="8">
        <v>0.0</v>
      </c>
      <c r="Q69" t="n" s="8">
        <v>0.0</v>
      </c>
      <c r="R69" t="s" s="1">
        <v>519</v>
      </c>
      <c r="S69" t="s" s="1">
        <v>43</v>
      </c>
      <c r="T69" s="9">
        <f>HYPERLINK("https://my.zakupivli.pro/remote/dispatcher/state_purchase_view/55795732")</f>
        <v/>
      </c>
      <c r="U69" t="s" s="1">
        <v>540</v>
      </c>
      <c r="V69" t="n" s="4">
        <v>0</v>
      </c>
      <c r="W69" t="s" s="1"/>
      <c r="X69" t="s" s="1">
        <v>580</v>
      </c>
      <c r="Y69" t="n" s="8">
        <v>15235.9</v>
      </c>
      <c r="Z69" t="s" s="1">
        <v>316</v>
      </c>
      <c r="AA69" t="s" s="1">
        <v>538</v>
      </c>
      <c r="AB69" t="s" s="1"/>
      <c r="AC69" t="s" s="1"/>
      <c r="AD69" t="s" s="1">
        <v>8</v>
      </c>
    </row>
    <row r="70" spans="1:30">
      <c r="A70" t="n" s="4">
        <v>66</v>
      </c>
      <c r="B70" t="s" s="1">
        <v>223</v>
      </c>
      <c r="C70" t="s" s="5">
        <v>386</v>
      </c>
      <c r="D70" t="s" s="1">
        <v>74</v>
      </c>
      <c r="E70" t="s" s="1">
        <v>365</v>
      </c>
      <c r="F70" t="n" s="7">
        <v>45642.0</v>
      </c>
      <c r="G70" t="s" s="1"/>
      <c r="H70" t="n" s="7">
        <v>45642.0</v>
      </c>
      <c r="I70" t="n" s="4">
        <v>1</v>
      </c>
      <c r="J70" t="n" s="8">
        <v>11.0</v>
      </c>
      <c r="K70" t="n" s="8">
        <v>474.0</v>
      </c>
      <c r="L70" t="n" s="8">
        <v>43.09090909090909</v>
      </c>
      <c r="M70" t="n" s="8">
        <v>474.0</v>
      </c>
      <c r="N70" t="n" s="8">
        <v>43.09090909090909</v>
      </c>
      <c r="O70" t="s" s="5">
        <v>519</v>
      </c>
      <c r="P70" t="n" s="8">
        <v>0.0</v>
      </c>
      <c r="Q70" t="n" s="8">
        <v>0.0</v>
      </c>
      <c r="R70" t="s" s="1">
        <v>519</v>
      </c>
      <c r="S70" t="s" s="1">
        <v>43</v>
      </c>
      <c r="T70" s="9">
        <f>HYPERLINK("https://my.zakupivli.pro/remote/dispatcher/state_purchase_view/55796137")</f>
        <v/>
      </c>
      <c r="U70" t="s" s="1">
        <v>540</v>
      </c>
      <c r="V70" t="n" s="4">
        <v>0</v>
      </c>
      <c r="W70" t="s" s="1"/>
      <c r="X70" t="s" s="1">
        <v>580</v>
      </c>
      <c r="Y70" t="n" s="8">
        <v>474.0</v>
      </c>
      <c r="Z70" t="s" s="1">
        <v>316</v>
      </c>
      <c r="AA70" t="s" s="1">
        <v>538</v>
      </c>
      <c r="AB70" t="s" s="1"/>
      <c r="AC70" t="s" s="1"/>
      <c r="AD70" t="s" s="1">
        <v>8</v>
      </c>
    </row>
    <row r="71" spans="1:30">
      <c r="A71" t="n" s="4">
        <v>67</v>
      </c>
      <c r="B71" t="s" s="1">
        <v>224</v>
      </c>
      <c r="C71" t="s" s="5">
        <v>532</v>
      </c>
      <c r="D71" t="s" s="1">
        <v>115</v>
      </c>
      <c r="E71" t="s" s="1">
        <v>365</v>
      </c>
      <c r="F71" t="n" s="7">
        <v>45642.0</v>
      </c>
      <c r="G71" t="s" s="1"/>
      <c r="H71" t="n" s="7">
        <v>45642.0</v>
      </c>
      <c r="I71" t="n" s="4">
        <v>1</v>
      </c>
      <c r="J71" t="s" s="1">
        <v>543</v>
      </c>
      <c r="K71" t="n" s="8">
        <v>3733.5</v>
      </c>
      <c r="L71" t="n" s="8">
        <v>0.0</v>
      </c>
      <c r="M71" t="n" s="8">
        <v>3733.5</v>
      </c>
      <c r="N71" t="s" s="1">
        <v>543</v>
      </c>
      <c r="O71" t="s" s="5">
        <v>519</v>
      </c>
      <c r="P71" t="n" s="8">
        <v>0.0</v>
      </c>
      <c r="Q71" t="n" s="8">
        <v>0.0</v>
      </c>
      <c r="R71" t="s" s="1">
        <v>519</v>
      </c>
      <c r="S71" t="s" s="1">
        <v>43</v>
      </c>
      <c r="T71" s="9">
        <f>HYPERLINK("https://my.zakupivli.pro/remote/dispatcher/state_purchase_view/55803069")</f>
        <v/>
      </c>
      <c r="U71" t="s" s="1">
        <v>540</v>
      </c>
      <c r="V71" t="n" s="4">
        <v>0</v>
      </c>
      <c r="W71" t="s" s="1"/>
      <c r="X71" t="s" s="1">
        <v>580</v>
      </c>
      <c r="Y71" t="n" s="8">
        <v>3733.5</v>
      </c>
      <c r="Z71" t="s" s="1">
        <v>316</v>
      </c>
      <c r="AA71" t="s" s="1">
        <v>538</v>
      </c>
      <c r="AB71" t="s" s="1"/>
      <c r="AC71" t="s" s="1"/>
      <c r="AD71" t="s" s="1">
        <v>8</v>
      </c>
    </row>
    <row r="72" spans="1:30">
      <c r="A72" t="n" s="4">
        <v>68</v>
      </c>
      <c r="B72" t="s" s="1">
        <v>225</v>
      </c>
      <c r="C72" t="s" s="5">
        <v>389</v>
      </c>
      <c r="D72" t="s" s="1">
        <v>129</v>
      </c>
      <c r="E72" t="s" s="1">
        <v>365</v>
      </c>
      <c r="F72" t="n" s="7">
        <v>45643.0</v>
      </c>
      <c r="G72" t="s" s="1"/>
      <c r="H72" t="n" s="7">
        <v>45643.0</v>
      </c>
      <c r="I72" t="n" s="4">
        <v>1</v>
      </c>
      <c r="J72" t="n" s="8">
        <v>1.0</v>
      </c>
      <c r="K72" t="n" s="8">
        <v>1420.0</v>
      </c>
      <c r="L72" t="n" s="8">
        <v>1420.0</v>
      </c>
      <c r="M72" t="n" s="8">
        <v>1420.0</v>
      </c>
      <c r="N72" t="n" s="8">
        <v>1420.0</v>
      </c>
      <c r="O72" t="s" s="5">
        <v>519</v>
      </c>
      <c r="P72" t="n" s="8">
        <v>0.0</v>
      </c>
      <c r="Q72" t="n" s="8">
        <v>0.0</v>
      </c>
      <c r="R72" t="s" s="1">
        <v>519</v>
      </c>
      <c r="S72" t="s" s="1">
        <v>43</v>
      </c>
      <c r="T72" s="9">
        <f>HYPERLINK("https://my.zakupivli.pro/remote/dispatcher/state_purchase_view/55833937")</f>
        <v/>
      </c>
      <c r="U72" t="s" s="1">
        <v>540</v>
      </c>
      <c r="V72" t="n" s="4">
        <v>0</v>
      </c>
      <c r="W72" t="s" s="1"/>
      <c r="X72" t="s" s="1">
        <v>580</v>
      </c>
      <c r="Y72" t="n" s="8">
        <v>1420.0</v>
      </c>
      <c r="Z72" t="s" s="1">
        <v>316</v>
      </c>
      <c r="AA72" t="s" s="1">
        <v>538</v>
      </c>
      <c r="AB72" t="s" s="1"/>
      <c r="AC72" t="s" s="1"/>
      <c r="AD72" t="s" s="1">
        <v>8</v>
      </c>
    </row>
    <row r="73" spans="1:30">
      <c r="A73" t="n" s="4">
        <v>69</v>
      </c>
      <c r="B73" t="s" s="1">
        <v>226</v>
      </c>
      <c r="C73" t="s" s="5">
        <v>379</v>
      </c>
      <c r="D73" t="s" s="1">
        <v>46</v>
      </c>
      <c r="E73" t="s" s="1">
        <v>365</v>
      </c>
      <c r="F73" t="n" s="7">
        <v>45643.0</v>
      </c>
      <c r="G73" t="s" s="1"/>
      <c r="H73" t="n" s="7">
        <v>45643.0</v>
      </c>
      <c r="I73" t="n" s="4">
        <v>1</v>
      </c>
      <c r="J73" t="n" s="8">
        <v>3.0</v>
      </c>
      <c r="K73" t="n" s="8">
        <v>690.0</v>
      </c>
      <c r="L73" t="n" s="8">
        <v>230.0</v>
      </c>
      <c r="M73" t="n" s="8">
        <v>690.0</v>
      </c>
      <c r="N73" t="n" s="8">
        <v>230.0</v>
      </c>
      <c r="O73" t="s" s="5">
        <v>519</v>
      </c>
      <c r="P73" t="n" s="8">
        <v>0.0</v>
      </c>
      <c r="Q73" t="n" s="8">
        <v>0.0</v>
      </c>
      <c r="R73" t="s" s="1">
        <v>519</v>
      </c>
      <c r="S73" t="s" s="1">
        <v>43</v>
      </c>
      <c r="T73" s="9">
        <f>HYPERLINK("https://my.zakupivli.pro/remote/dispatcher/state_purchase_view/55834408")</f>
        <v/>
      </c>
      <c r="U73" t="s" s="1">
        <v>540</v>
      </c>
      <c r="V73" t="n" s="4">
        <v>0</v>
      </c>
      <c r="W73" t="s" s="1"/>
      <c r="X73" t="s" s="1">
        <v>580</v>
      </c>
      <c r="Y73" t="n" s="8">
        <v>690.0</v>
      </c>
      <c r="Z73" t="s" s="1">
        <v>316</v>
      </c>
      <c r="AA73" t="s" s="1">
        <v>538</v>
      </c>
      <c r="AB73" t="s" s="1"/>
      <c r="AC73" t="s" s="1"/>
      <c r="AD73" t="s" s="1">
        <v>8</v>
      </c>
    </row>
    <row r="74" spans="1:30">
      <c r="A74" t="n" s="4">
        <v>70</v>
      </c>
      <c r="B74" t="s" s="1">
        <v>227</v>
      </c>
      <c r="C74" t="s" s="5">
        <v>387</v>
      </c>
      <c r="D74" t="s" s="1">
        <v>117</v>
      </c>
      <c r="E74" t="s" s="1">
        <v>365</v>
      </c>
      <c r="F74" t="n" s="7">
        <v>45643.0</v>
      </c>
      <c r="G74" t="s" s="1"/>
      <c r="H74" t="n" s="7">
        <v>45643.0</v>
      </c>
      <c r="I74" t="n" s="4">
        <v>1</v>
      </c>
      <c r="J74" t="n" s="8">
        <v>4.0</v>
      </c>
      <c r="K74" t="n" s="8">
        <v>927.0</v>
      </c>
      <c r="L74" t="n" s="8">
        <v>231.75</v>
      </c>
      <c r="M74" t="n" s="8">
        <v>927.0</v>
      </c>
      <c r="N74" t="n" s="8">
        <v>231.75</v>
      </c>
      <c r="O74" t="s" s="5">
        <v>519</v>
      </c>
      <c r="P74" t="n" s="8">
        <v>0.0</v>
      </c>
      <c r="Q74" t="n" s="8">
        <v>0.0</v>
      </c>
      <c r="R74" t="s" s="1">
        <v>519</v>
      </c>
      <c r="S74" t="s" s="1">
        <v>43</v>
      </c>
      <c r="T74" s="9">
        <f>HYPERLINK("https://my.zakupivli.pro/remote/dispatcher/state_purchase_view/55834700")</f>
        <v/>
      </c>
      <c r="U74" t="s" s="1">
        <v>540</v>
      </c>
      <c r="V74" t="n" s="4">
        <v>0</v>
      </c>
      <c r="W74" t="s" s="1"/>
      <c r="X74" t="s" s="1">
        <v>580</v>
      </c>
      <c r="Y74" t="n" s="8">
        <v>927.0</v>
      </c>
      <c r="Z74" t="s" s="1">
        <v>316</v>
      </c>
      <c r="AA74" t="s" s="1">
        <v>538</v>
      </c>
      <c r="AB74" t="s" s="1"/>
      <c r="AC74" t="s" s="1"/>
      <c r="AD74" t="s" s="1">
        <v>8</v>
      </c>
    </row>
    <row r="75" spans="1:30">
      <c r="A75" t="n" s="4">
        <v>71</v>
      </c>
      <c r="B75" t="s" s="1">
        <v>228</v>
      </c>
      <c r="C75" t="s" s="5">
        <v>326</v>
      </c>
      <c r="D75" t="s" s="1">
        <v>29</v>
      </c>
      <c r="E75" t="s" s="1">
        <v>365</v>
      </c>
      <c r="F75" t="n" s="7">
        <v>45643.0</v>
      </c>
      <c r="G75" t="s" s="1"/>
      <c r="H75" t="n" s="7">
        <v>45643.0</v>
      </c>
      <c r="I75" t="n" s="4">
        <v>1</v>
      </c>
      <c r="J75" t="n" s="8">
        <v>20.0</v>
      </c>
      <c r="K75" t="n" s="8">
        <v>900.0</v>
      </c>
      <c r="L75" t="n" s="8">
        <v>45.0</v>
      </c>
      <c r="M75" t="n" s="8">
        <v>900.0</v>
      </c>
      <c r="N75" t="n" s="8">
        <v>45.0</v>
      </c>
      <c r="O75" t="s" s="5">
        <v>519</v>
      </c>
      <c r="P75" t="n" s="8">
        <v>0.0</v>
      </c>
      <c r="Q75" t="n" s="8">
        <v>0.0</v>
      </c>
      <c r="R75" t="s" s="1">
        <v>519</v>
      </c>
      <c r="S75" t="s" s="1">
        <v>43</v>
      </c>
      <c r="T75" s="9">
        <f>HYPERLINK("https://my.zakupivli.pro/remote/dispatcher/state_purchase_view/55842934")</f>
        <v/>
      </c>
      <c r="U75" t="s" s="1">
        <v>540</v>
      </c>
      <c r="V75" t="n" s="4">
        <v>0</v>
      </c>
      <c r="W75" t="s" s="1"/>
      <c r="X75" t="s" s="1">
        <v>580</v>
      </c>
      <c r="Y75" t="n" s="8">
        <v>900.0</v>
      </c>
      <c r="Z75" t="s" s="1">
        <v>316</v>
      </c>
      <c r="AA75" t="s" s="1">
        <v>538</v>
      </c>
      <c r="AB75" t="s" s="1"/>
      <c r="AC75" t="s" s="1"/>
      <c r="AD75" t="s" s="1">
        <v>8</v>
      </c>
    </row>
    <row r="76" spans="1:30">
      <c r="A76" t="n" s="4">
        <v>72</v>
      </c>
      <c r="B76" t="s" s="1">
        <v>229</v>
      </c>
      <c r="C76" t="s" s="5">
        <v>475</v>
      </c>
      <c r="D76" t="s" s="1">
        <v>41</v>
      </c>
      <c r="E76" t="s" s="1">
        <v>365</v>
      </c>
      <c r="F76" t="n" s="7">
        <v>45643.0</v>
      </c>
      <c r="G76" t="s" s="1"/>
      <c r="H76" t="n" s="7">
        <v>45643.0</v>
      </c>
      <c r="I76" t="n" s="4">
        <v>1</v>
      </c>
      <c r="J76" t="n" s="8">
        <v>30.0</v>
      </c>
      <c r="K76" t="n" s="8">
        <v>1470.0</v>
      </c>
      <c r="L76" t="n" s="8">
        <v>49.0</v>
      </c>
      <c r="M76" t="n" s="8">
        <v>1470.0</v>
      </c>
      <c r="N76" t="n" s="8">
        <v>49.0</v>
      </c>
      <c r="O76" t="s" s="5">
        <v>519</v>
      </c>
      <c r="P76" t="n" s="8">
        <v>0.0</v>
      </c>
      <c r="Q76" t="n" s="8">
        <v>0.0</v>
      </c>
      <c r="R76" t="s" s="1">
        <v>519</v>
      </c>
      <c r="S76" t="s" s="1">
        <v>43</v>
      </c>
      <c r="T76" s="9">
        <f>HYPERLINK("https://my.zakupivli.pro/remote/dispatcher/state_purchase_view/55843183")</f>
        <v/>
      </c>
      <c r="U76" t="s" s="1">
        <v>540</v>
      </c>
      <c r="V76" t="n" s="4">
        <v>0</v>
      </c>
      <c r="W76" t="s" s="1"/>
      <c r="X76" t="s" s="1">
        <v>580</v>
      </c>
      <c r="Y76" t="n" s="8">
        <v>1470.0</v>
      </c>
      <c r="Z76" t="s" s="1">
        <v>316</v>
      </c>
      <c r="AA76" t="s" s="1">
        <v>538</v>
      </c>
      <c r="AB76" t="s" s="1"/>
      <c r="AC76" t="s" s="1"/>
      <c r="AD76" t="s" s="1">
        <v>8</v>
      </c>
    </row>
    <row r="77" spans="1:30">
      <c r="A77" t="n" s="4">
        <v>73</v>
      </c>
      <c r="B77" t="s" s="1">
        <v>230</v>
      </c>
      <c r="C77" t="s" s="5">
        <v>414</v>
      </c>
      <c r="D77" t="s" s="1">
        <v>42</v>
      </c>
      <c r="E77" t="s" s="1">
        <v>365</v>
      </c>
      <c r="F77" t="n" s="7">
        <v>45643.0</v>
      </c>
      <c r="G77" t="s" s="1"/>
      <c r="H77" t="n" s="7">
        <v>45643.0</v>
      </c>
      <c r="I77" t="n" s="4">
        <v>1</v>
      </c>
      <c r="J77" t="n" s="8">
        <v>39.0</v>
      </c>
      <c r="K77" t="n" s="8">
        <v>1692.0</v>
      </c>
      <c r="L77" t="n" s="8">
        <v>43.38461538461539</v>
      </c>
      <c r="M77" t="n" s="8">
        <v>1692.0</v>
      </c>
      <c r="N77" t="n" s="8">
        <v>43.38461538461539</v>
      </c>
      <c r="O77" t="s" s="5">
        <v>519</v>
      </c>
      <c r="P77" t="n" s="8">
        <v>0.0</v>
      </c>
      <c r="Q77" t="n" s="8">
        <v>0.0</v>
      </c>
      <c r="R77" t="s" s="1">
        <v>519</v>
      </c>
      <c r="S77" t="s" s="1">
        <v>43</v>
      </c>
      <c r="T77" s="9">
        <f>HYPERLINK("https://my.zakupivli.pro/remote/dispatcher/state_purchase_view/55843357")</f>
        <v/>
      </c>
      <c r="U77" t="s" s="1">
        <v>540</v>
      </c>
      <c r="V77" t="n" s="4">
        <v>0</v>
      </c>
      <c r="W77" t="s" s="1"/>
      <c r="X77" t="s" s="1">
        <v>580</v>
      </c>
      <c r="Y77" t="n" s="8">
        <v>1692.0</v>
      </c>
      <c r="Z77" t="s" s="1">
        <v>316</v>
      </c>
      <c r="AA77" t="s" s="1">
        <v>538</v>
      </c>
      <c r="AB77" t="s" s="1"/>
      <c r="AC77" t="s" s="1"/>
      <c r="AD77" t="s" s="1">
        <v>8</v>
      </c>
    </row>
    <row r="78" spans="1:30">
      <c r="A78" t="n" s="4">
        <v>74</v>
      </c>
      <c r="B78" t="s" s="1">
        <v>231</v>
      </c>
      <c r="C78" t="s" s="5">
        <v>385</v>
      </c>
      <c r="D78" t="s" s="1">
        <v>128</v>
      </c>
      <c r="E78" t="s" s="1">
        <v>365</v>
      </c>
      <c r="F78" t="n" s="7">
        <v>45643.0</v>
      </c>
      <c r="G78" t="s" s="1"/>
      <c r="H78" t="n" s="7">
        <v>45643.0</v>
      </c>
      <c r="I78" t="n" s="4">
        <v>1</v>
      </c>
      <c r="J78" t="n" s="8">
        <v>1.0</v>
      </c>
      <c r="K78" t="n" s="8">
        <v>1740.0</v>
      </c>
      <c r="L78" t="n" s="8">
        <v>1740.0</v>
      </c>
      <c r="M78" t="n" s="8">
        <v>1740.0</v>
      </c>
      <c r="N78" t="n" s="8">
        <v>1740.0</v>
      </c>
      <c r="O78" t="s" s="5">
        <v>519</v>
      </c>
      <c r="P78" t="n" s="8">
        <v>0.0</v>
      </c>
      <c r="Q78" t="n" s="8">
        <v>0.0</v>
      </c>
      <c r="R78" t="s" s="1">
        <v>519</v>
      </c>
      <c r="S78" t="s" s="1">
        <v>43</v>
      </c>
      <c r="T78" s="9">
        <f>HYPERLINK("https://my.zakupivli.pro/remote/dispatcher/state_purchase_view/55843950")</f>
        <v/>
      </c>
      <c r="U78" t="s" s="1">
        <v>540</v>
      </c>
      <c r="V78" t="n" s="4">
        <v>0</v>
      </c>
      <c r="W78" t="s" s="1"/>
      <c r="X78" t="s" s="1">
        <v>580</v>
      </c>
      <c r="Y78" t="n" s="8">
        <v>1740.0</v>
      </c>
      <c r="Z78" t="s" s="1">
        <v>316</v>
      </c>
      <c r="AA78" t="s" s="1">
        <v>538</v>
      </c>
      <c r="AB78" t="s" s="1"/>
      <c r="AC78" t="s" s="1"/>
      <c r="AD78" t="s" s="1">
        <v>8</v>
      </c>
    </row>
    <row r="79" spans="1:30">
      <c r="A79" t="n" s="4">
        <v>75</v>
      </c>
      <c r="B79" t="s" s="1">
        <v>232</v>
      </c>
      <c r="C79" t="s" s="5">
        <v>456</v>
      </c>
      <c r="D79" t="s" s="1">
        <v>132</v>
      </c>
      <c r="E79" t="s" s="1">
        <v>365</v>
      </c>
      <c r="F79" t="n" s="7">
        <v>45643.0</v>
      </c>
      <c r="G79" t="s" s="1"/>
      <c r="H79" t="n" s="7">
        <v>45643.0</v>
      </c>
      <c r="I79" t="n" s="4">
        <v>1</v>
      </c>
      <c r="J79" t="n" s="8">
        <v>3.0</v>
      </c>
      <c r="K79" t="n" s="8">
        <v>717.0</v>
      </c>
      <c r="L79" t="n" s="8">
        <v>239.0</v>
      </c>
      <c r="M79" t="n" s="8">
        <v>717.0</v>
      </c>
      <c r="N79" t="n" s="8">
        <v>239.0</v>
      </c>
      <c r="O79" t="s" s="5">
        <v>519</v>
      </c>
      <c r="P79" t="n" s="8">
        <v>0.0</v>
      </c>
      <c r="Q79" t="n" s="8">
        <v>0.0</v>
      </c>
      <c r="R79" t="s" s="1">
        <v>519</v>
      </c>
      <c r="S79" t="s" s="1">
        <v>43</v>
      </c>
      <c r="T79" s="9">
        <f>HYPERLINK("https://my.zakupivli.pro/remote/dispatcher/state_purchase_view/55844142")</f>
        <v/>
      </c>
      <c r="U79" t="s" s="1">
        <v>540</v>
      </c>
      <c r="V79" t="n" s="4">
        <v>0</v>
      </c>
      <c r="W79" t="s" s="1"/>
      <c r="X79" t="s" s="1">
        <v>5</v>
      </c>
      <c r="Y79" t="n" s="8">
        <v>717.0</v>
      </c>
      <c r="Z79" t="s" s="1">
        <v>316</v>
      </c>
      <c r="AA79" t="s" s="1">
        <v>538</v>
      </c>
      <c r="AB79" t="s" s="1"/>
      <c r="AC79" t="s" s="1"/>
      <c r="AD79" t="s" s="1">
        <v>8</v>
      </c>
    </row>
    <row r="80" spans="1:30">
      <c r="A80" t="n" s="4">
        <v>76</v>
      </c>
      <c r="B80" t="s" s="1">
        <v>233</v>
      </c>
      <c r="C80" t="s" s="5">
        <v>460</v>
      </c>
      <c r="D80" t="s" s="1">
        <v>100</v>
      </c>
      <c r="E80" t="s" s="1">
        <v>365</v>
      </c>
      <c r="F80" t="n" s="7">
        <v>45643.0</v>
      </c>
      <c r="G80" t="s" s="1"/>
      <c r="H80" t="n" s="7">
        <v>45643.0</v>
      </c>
      <c r="I80" t="n" s="4">
        <v>1</v>
      </c>
      <c r="J80" t="s" s="1">
        <v>543</v>
      </c>
      <c r="K80" t="n" s="8">
        <v>440.0</v>
      </c>
      <c r="L80" t="n" s="8">
        <v>0.0</v>
      </c>
      <c r="M80" t="n" s="8">
        <v>440.0</v>
      </c>
      <c r="N80" t="s" s="1">
        <v>543</v>
      </c>
      <c r="O80" t="s" s="5">
        <v>519</v>
      </c>
      <c r="P80" t="n" s="8">
        <v>0.0</v>
      </c>
      <c r="Q80" t="n" s="8">
        <v>0.0</v>
      </c>
      <c r="R80" t="s" s="1">
        <v>519</v>
      </c>
      <c r="S80" t="s" s="1">
        <v>43</v>
      </c>
      <c r="T80" s="9">
        <f>HYPERLINK("https://my.zakupivli.pro/remote/dispatcher/state_purchase_view/55844335")</f>
        <v/>
      </c>
      <c r="U80" t="s" s="1">
        <v>540</v>
      </c>
      <c r="V80" t="n" s="4">
        <v>0</v>
      </c>
      <c r="W80" t="s" s="1"/>
      <c r="X80" t="s" s="1">
        <v>580</v>
      </c>
      <c r="Y80" t="n" s="8">
        <v>440.0</v>
      </c>
      <c r="Z80" t="s" s="1">
        <v>316</v>
      </c>
      <c r="AA80" t="s" s="1">
        <v>538</v>
      </c>
      <c r="AB80" t="s" s="1"/>
      <c r="AC80" t="s" s="1"/>
      <c r="AD80" t="s" s="1">
        <v>8</v>
      </c>
    </row>
    <row r="81" spans="1:30">
      <c r="A81" t="n" s="4">
        <v>77</v>
      </c>
      <c r="B81" t="s" s="1">
        <v>234</v>
      </c>
      <c r="C81" t="s" s="5">
        <v>474</v>
      </c>
      <c r="D81" t="s" s="1">
        <v>123</v>
      </c>
      <c r="E81" t="s" s="1">
        <v>365</v>
      </c>
      <c r="F81" t="n" s="7">
        <v>45643.0</v>
      </c>
      <c r="G81" t="s" s="1"/>
      <c r="H81" t="n" s="7">
        <v>45643.0</v>
      </c>
      <c r="I81" t="n" s="4">
        <v>1</v>
      </c>
      <c r="J81" t="n" s="8">
        <v>3.0</v>
      </c>
      <c r="K81" t="n" s="8">
        <v>246.0</v>
      </c>
      <c r="L81" t="n" s="8">
        <v>82.0</v>
      </c>
      <c r="M81" t="n" s="8">
        <v>246.0</v>
      </c>
      <c r="N81" t="n" s="8">
        <v>82.0</v>
      </c>
      <c r="O81" t="s" s="5">
        <v>519</v>
      </c>
      <c r="P81" t="n" s="8">
        <v>0.0</v>
      </c>
      <c r="Q81" t="n" s="8">
        <v>0.0</v>
      </c>
      <c r="R81" t="s" s="1">
        <v>519</v>
      </c>
      <c r="S81" t="s" s="1">
        <v>43</v>
      </c>
      <c r="T81" s="9">
        <f>HYPERLINK("https://my.zakupivli.pro/remote/dispatcher/state_purchase_view/55844494")</f>
        <v/>
      </c>
      <c r="U81" t="s" s="1">
        <v>540</v>
      </c>
      <c r="V81" t="n" s="4">
        <v>0</v>
      </c>
      <c r="W81" t="s" s="1"/>
      <c r="X81" t="s" s="1">
        <v>580</v>
      </c>
      <c r="Y81" t="n" s="8">
        <v>246.0</v>
      </c>
      <c r="Z81" t="s" s="1">
        <v>316</v>
      </c>
      <c r="AA81" t="s" s="1">
        <v>538</v>
      </c>
      <c r="AB81" t="s" s="1"/>
      <c r="AC81" t="s" s="1"/>
      <c r="AD81" t="s" s="1">
        <v>8</v>
      </c>
    </row>
    <row r="82" spans="1:30">
      <c r="A82" t="n" s="4">
        <v>78</v>
      </c>
      <c r="B82" t="s" s="1">
        <v>235</v>
      </c>
      <c r="C82" t="s" s="5">
        <v>369</v>
      </c>
      <c r="D82" t="s" s="1">
        <v>102</v>
      </c>
      <c r="E82" t="s" s="1">
        <v>365</v>
      </c>
      <c r="F82" t="n" s="7">
        <v>45643.0</v>
      </c>
      <c r="G82" t="s" s="1"/>
      <c r="H82" t="n" s="7">
        <v>45643.0</v>
      </c>
      <c r="I82" t="n" s="4">
        <v>1</v>
      </c>
      <c r="J82" t="n" s="8">
        <v>3.0</v>
      </c>
      <c r="K82" t="n" s="8">
        <v>495.0</v>
      </c>
      <c r="L82" t="n" s="8">
        <v>165.0</v>
      </c>
      <c r="M82" t="n" s="8">
        <v>495.0</v>
      </c>
      <c r="N82" t="n" s="8">
        <v>165.0</v>
      </c>
      <c r="O82" t="s" s="5">
        <v>519</v>
      </c>
      <c r="P82" t="n" s="8">
        <v>0.0</v>
      </c>
      <c r="Q82" t="n" s="8">
        <v>0.0</v>
      </c>
      <c r="R82" t="s" s="1">
        <v>519</v>
      </c>
      <c r="S82" t="s" s="1">
        <v>43</v>
      </c>
      <c r="T82" s="9">
        <f>HYPERLINK("https://my.zakupivli.pro/remote/dispatcher/state_purchase_view/55844803")</f>
        <v/>
      </c>
      <c r="U82" t="s" s="1">
        <v>540</v>
      </c>
      <c r="V82" t="n" s="4">
        <v>0</v>
      </c>
      <c r="W82" t="s" s="1"/>
      <c r="X82" t="s" s="1">
        <v>580</v>
      </c>
      <c r="Y82" t="n" s="8">
        <v>495.0</v>
      </c>
      <c r="Z82" t="s" s="1">
        <v>316</v>
      </c>
      <c r="AA82" t="s" s="1">
        <v>538</v>
      </c>
      <c r="AB82" t="s" s="1"/>
      <c r="AC82" t="s" s="1"/>
      <c r="AD82" t="s" s="1">
        <v>8</v>
      </c>
    </row>
    <row r="83" spans="1:30">
      <c r="A83" t="n" s="4">
        <v>79</v>
      </c>
      <c r="B83" t="s" s="1">
        <v>236</v>
      </c>
      <c r="C83" t="s" s="5">
        <v>322</v>
      </c>
      <c r="D83" t="s" s="1">
        <v>61</v>
      </c>
      <c r="E83" t="s" s="1">
        <v>365</v>
      </c>
      <c r="F83" t="n" s="7">
        <v>45643.0</v>
      </c>
      <c r="G83" t="s" s="1"/>
      <c r="H83" t="n" s="7">
        <v>45643.0</v>
      </c>
      <c r="I83" t="n" s="4">
        <v>1</v>
      </c>
      <c r="J83" t="n" s="8">
        <v>1.0</v>
      </c>
      <c r="K83" t="n" s="8">
        <v>25000.0</v>
      </c>
      <c r="L83" t="n" s="8">
        <v>25000.0</v>
      </c>
      <c r="M83" t="n" s="8">
        <v>25000.0</v>
      </c>
      <c r="N83" t="n" s="8">
        <v>25000.0</v>
      </c>
      <c r="O83" t="s" s="5">
        <v>512</v>
      </c>
      <c r="P83" t="n" s="8">
        <v>0.0</v>
      </c>
      <c r="Q83" t="n" s="8">
        <v>0.0</v>
      </c>
      <c r="R83" t="s" s="1">
        <v>512</v>
      </c>
      <c r="S83" t="s" s="1">
        <v>68</v>
      </c>
      <c r="T83" s="9">
        <f>HYPERLINK("https://my.zakupivli.pro/remote/dispatcher/state_purchase_view/55859299")</f>
        <v/>
      </c>
      <c r="U83" t="s" s="1">
        <v>540</v>
      </c>
      <c r="V83" t="n" s="4">
        <v>0</v>
      </c>
      <c r="W83" t="s" s="1"/>
      <c r="X83" t="s" s="1">
        <v>584</v>
      </c>
      <c r="Y83" t="n" s="8">
        <v>25000.0</v>
      </c>
      <c r="Z83" t="s" s="1">
        <v>316</v>
      </c>
      <c r="AA83" t="s" s="1">
        <v>538</v>
      </c>
      <c r="AB83" t="s" s="1"/>
      <c r="AC83" t="s" s="1"/>
      <c r="AD83" t="s" s="1">
        <v>8</v>
      </c>
    </row>
    <row r="84" spans="1:30">
      <c r="A84" t="n" s="4">
        <v>80</v>
      </c>
      <c r="B84" t="s" s="1">
        <v>237</v>
      </c>
      <c r="C84" t="s" s="5">
        <v>327</v>
      </c>
      <c r="D84" t="s" s="1">
        <v>69</v>
      </c>
      <c r="E84" t="s" s="1">
        <v>365</v>
      </c>
      <c r="F84" t="n" s="7">
        <v>45643.0</v>
      </c>
      <c r="G84" t="s" s="1"/>
      <c r="H84" t="n" s="7">
        <v>45643.0</v>
      </c>
      <c r="I84" t="n" s="4">
        <v>1</v>
      </c>
      <c r="J84" t="n" s="8">
        <v>3.0</v>
      </c>
      <c r="K84" t="n" s="8">
        <v>60000.0</v>
      </c>
      <c r="L84" t="n" s="8">
        <v>20000.0</v>
      </c>
      <c r="M84" t="n" s="8">
        <v>60000.0</v>
      </c>
      <c r="N84" t="n" s="8">
        <v>20000.0</v>
      </c>
      <c r="O84" t="s" s="5">
        <v>512</v>
      </c>
      <c r="P84" t="n" s="8">
        <v>0.0</v>
      </c>
      <c r="Q84" t="n" s="8">
        <v>0.0</v>
      </c>
      <c r="R84" t="s" s="1">
        <v>512</v>
      </c>
      <c r="S84" t="s" s="1">
        <v>68</v>
      </c>
      <c r="T84" s="9">
        <f>HYPERLINK("https://my.zakupivli.pro/remote/dispatcher/state_purchase_view/55859927")</f>
        <v/>
      </c>
      <c r="U84" t="s" s="1">
        <v>540</v>
      </c>
      <c r="V84" t="n" s="4">
        <v>0</v>
      </c>
      <c r="W84" t="s" s="1"/>
      <c r="X84" t="s" s="1">
        <v>550</v>
      </c>
      <c r="Y84" t="n" s="8">
        <v>60000.0</v>
      </c>
      <c r="Z84" t="s" s="1">
        <v>316</v>
      </c>
      <c r="AA84" t="s" s="1">
        <v>538</v>
      </c>
      <c r="AB84" t="s" s="1"/>
      <c r="AC84" t="s" s="1"/>
      <c r="AD84" t="s" s="1">
        <v>8</v>
      </c>
    </row>
    <row r="85" spans="1:30">
      <c r="A85" t="n" s="4">
        <v>81</v>
      </c>
      <c r="B85" t="s" s="1">
        <v>238</v>
      </c>
      <c r="C85" t="s" s="5">
        <v>452</v>
      </c>
      <c r="D85" t="s" s="1">
        <v>36</v>
      </c>
      <c r="E85" t="s" s="1">
        <v>365</v>
      </c>
      <c r="F85" t="n" s="7">
        <v>45643.0</v>
      </c>
      <c r="G85" t="s" s="1"/>
      <c r="H85" t="n" s="7">
        <v>45643.0</v>
      </c>
      <c r="I85" t="n" s="4">
        <v>1</v>
      </c>
      <c r="J85" t="n" s="8">
        <v>2870.0</v>
      </c>
      <c r="K85" t="n" s="8">
        <v>24870.0</v>
      </c>
      <c r="L85" t="n" s="8">
        <v>8.665505226480835</v>
      </c>
      <c r="M85" t="n" s="8">
        <v>24870.0</v>
      </c>
      <c r="N85" t="n" s="8">
        <v>8.665505226480835</v>
      </c>
      <c r="O85" t="s" s="5">
        <v>524</v>
      </c>
      <c r="P85" t="n" s="8">
        <v>0.0</v>
      </c>
      <c r="Q85" t="n" s="8">
        <v>0.0</v>
      </c>
      <c r="R85" t="s" s="1">
        <v>524</v>
      </c>
      <c r="S85" t="s" s="1">
        <v>58</v>
      </c>
      <c r="T85" s="9">
        <f>HYPERLINK("https://my.zakupivli.pro/remote/dispatcher/state_purchase_view/55861340")</f>
        <v/>
      </c>
      <c r="U85" t="s" s="1">
        <v>540</v>
      </c>
      <c r="V85" t="n" s="4">
        <v>0</v>
      </c>
      <c r="W85" t="s" s="1"/>
      <c r="X85" t="s" s="1">
        <v>570</v>
      </c>
      <c r="Y85" t="n" s="8">
        <v>24870.0</v>
      </c>
      <c r="Z85" t="s" s="1">
        <v>316</v>
      </c>
      <c r="AA85" t="s" s="1">
        <v>538</v>
      </c>
      <c r="AB85" t="s" s="1"/>
      <c r="AC85" t="s" s="1"/>
      <c r="AD85" t="s" s="1">
        <v>8</v>
      </c>
    </row>
    <row r="86" spans="1:30">
      <c r="A86" t="n" s="4">
        <v>82</v>
      </c>
      <c r="B86" t="s" s="1">
        <v>239</v>
      </c>
      <c r="C86" t="s" s="5">
        <v>435</v>
      </c>
      <c r="D86" t="s" s="1">
        <v>114</v>
      </c>
      <c r="E86" t="s" s="1">
        <v>365</v>
      </c>
      <c r="F86" t="n" s="7">
        <v>45644.0</v>
      </c>
      <c r="G86" t="s" s="1"/>
      <c r="H86" t="n" s="7">
        <v>45644.0</v>
      </c>
      <c r="I86" t="n" s="4">
        <v>1</v>
      </c>
      <c r="J86" t="n" s="8">
        <v>100.0</v>
      </c>
      <c r="K86" t="n" s="8">
        <v>45000.0</v>
      </c>
      <c r="L86" t="n" s="8">
        <v>450.0</v>
      </c>
      <c r="M86" t="n" s="8">
        <v>45000.0</v>
      </c>
      <c r="N86" t="n" s="8">
        <v>450.0</v>
      </c>
      <c r="O86" t="s" s="5">
        <v>519</v>
      </c>
      <c r="P86" t="n" s="8">
        <v>0.0</v>
      </c>
      <c r="Q86" t="n" s="8">
        <v>0.0</v>
      </c>
      <c r="R86" t="s" s="1">
        <v>519</v>
      </c>
      <c r="S86" t="s" s="1">
        <v>43</v>
      </c>
      <c r="T86" s="9">
        <f>HYPERLINK("https://my.zakupivli.pro/remote/dispatcher/state_purchase_view/55888456")</f>
        <v/>
      </c>
      <c r="U86" t="s" s="1">
        <v>540</v>
      </c>
      <c r="V86" t="n" s="4">
        <v>0</v>
      </c>
      <c r="W86" t="s" s="1"/>
      <c r="X86" t="s" s="1">
        <v>581</v>
      </c>
      <c r="Y86" t="n" s="8">
        <v>45000.0</v>
      </c>
      <c r="Z86" t="s" s="1">
        <v>316</v>
      </c>
      <c r="AA86" t="s" s="1">
        <v>538</v>
      </c>
      <c r="AB86" t="s" s="1"/>
      <c r="AC86" t="s" s="1"/>
      <c r="AD86" t="s" s="1">
        <v>8</v>
      </c>
    </row>
    <row r="87" spans="1:30">
      <c r="A87" t="n" s="4">
        <v>83</v>
      </c>
      <c r="B87" t="s" s="1">
        <v>240</v>
      </c>
      <c r="C87" t="s" s="5">
        <v>323</v>
      </c>
      <c r="D87" t="s" s="1">
        <v>61</v>
      </c>
      <c r="E87" t="s" s="1">
        <v>365</v>
      </c>
      <c r="F87" t="n" s="7">
        <v>45644.0</v>
      </c>
      <c r="G87" t="s" s="1"/>
      <c r="H87" t="n" s="7">
        <v>45644.0</v>
      </c>
      <c r="I87" t="n" s="4">
        <v>1</v>
      </c>
      <c r="J87" t="n" s="8">
        <v>8.0</v>
      </c>
      <c r="K87" t="n" s="8">
        <v>10843.0</v>
      </c>
      <c r="L87" t="n" s="8">
        <v>1355.375</v>
      </c>
      <c r="M87" t="n" s="8">
        <v>10843.0</v>
      </c>
      <c r="N87" t="n" s="8">
        <v>1355.375</v>
      </c>
      <c r="O87" t="s" s="5">
        <v>512</v>
      </c>
      <c r="P87" t="n" s="8">
        <v>0.0</v>
      </c>
      <c r="Q87" t="n" s="8">
        <v>0.0</v>
      </c>
      <c r="R87" t="s" s="1">
        <v>512</v>
      </c>
      <c r="S87" t="s" s="1">
        <v>68</v>
      </c>
      <c r="T87" s="9">
        <f>HYPERLINK("https://my.zakupivli.pro/remote/dispatcher/state_purchase_view/55888896")</f>
        <v/>
      </c>
      <c r="U87" t="s" s="1">
        <v>540</v>
      </c>
      <c r="V87" t="n" s="4">
        <v>0</v>
      </c>
      <c r="W87" t="s" s="1"/>
      <c r="X87" t="s" s="1">
        <v>583</v>
      </c>
      <c r="Y87" t="n" s="8">
        <v>10843.0</v>
      </c>
      <c r="Z87" t="s" s="1">
        <v>316</v>
      </c>
      <c r="AA87" t="s" s="1">
        <v>538</v>
      </c>
      <c r="AB87" t="s" s="1"/>
      <c r="AC87" t="s" s="1"/>
      <c r="AD87" t="s" s="1">
        <v>8</v>
      </c>
    </row>
    <row r="88" spans="1:30">
      <c r="A88" t="n" s="4">
        <v>84</v>
      </c>
      <c r="B88" t="s" s="1">
        <v>241</v>
      </c>
      <c r="C88" t="s" s="5">
        <v>388</v>
      </c>
      <c r="D88" t="s" s="1">
        <v>64</v>
      </c>
      <c r="E88" t="s" s="1">
        <v>365</v>
      </c>
      <c r="F88" t="n" s="7">
        <v>45644.0</v>
      </c>
      <c r="G88" t="s" s="1"/>
      <c r="H88" t="n" s="7">
        <v>45644.0</v>
      </c>
      <c r="I88" t="n" s="4">
        <v>1</v>
      </c>
      <c r="J88" t="n" s="8">
        <v>249.0</v>
      </c>
      <c r="K88" t="n" s="8">
        <v>8404.31</v>
      </c>
      <c r="L88" t="n" s="8">
        <v>33.75224899598393</v>
      </c>
      <c r="M88" t="n" s="8">
        <v>8404.31</v>
      </c>
      <c r="N88" t="n" s="8">
        <v>33.75224899598393</v>
      </c>
      <c r="O88" t="s" s="5">
        <v>512</v>
      </c>
      <c r="P88" t="n" s="8">
        <v>0.0</v>
      </c>
      <c r="Q88" t="n" s="8">
        <v>0.0</v>
      </c>
      <c r="R88" t="s" s="1">
        <v>512</v>
      </c>
      <c r="S88" t="s" s="1">
        <v>68</v>
      </c>
      <c r="T88" s="9">
        <f>HYPERLINK("https://my.zakupivli.pro/remote/dispatcher/state_purchase_view/55891609")</f>
        <v/>
      </c>
      <c r="U88" t="s" s="1">
        <v>540</v>
      </c>
      <c r="V88" t="n" s="4">
        <v>0</v>
      </c>
      <c r="W88" t="s" s="1"/>
      <c r="X88" t="s" s="1">
        <v>583</v>
      </c>
      <c r="Y88" t="n" s="8">
        <v>8404.31</v>
      </c>
      <c r="Z88" t="s" s="1">
        <v>316</v>
      </c>
      <c r="AA88" t="s" s="1">
        <v>538</v>
      </c>
      <c r="AB88" t="s" s="1"/>
      <c r="AC88" t="s" s="1"/>
      <c r="AD88" t="s" s="1">
        <v>8</v>
      </c>
    </row>
    <row r="89" spans="1:30">
      <c r="A89" t="n" s="4">
        <v>85</v>
      </c>
      <c r="B89" t="s" s="1">
        <v>242</v>
      </c>
      <c r="C89" t="s" s="5">
        <v>334</v>
      </c>
      <c r="D89" t="s" s="1">
        <v>63</v>
      </c>
      <c r="E89" t="s" s="1">
        <v>365</v>
      </c>
      <c r="F89" t="n" s="7">
        <v>45644.0</v>
      </c>
      <c r="G89" t="s" s="1"/>
      <c r="H89" t="n" s="7">
        <v>45644.0</v>
      </c>
      <c r="I89" t="n" s="4">
        <v>1</v>
      </c>
      <c r="J89" t="n" s="8">
        <v>135.0</v>
      </c>
      <c r="K89" t="n" s="8">
        <v>11672.54</v>
      </c>
      <c r="L89" t="n" s="8">
        <v>86.46325925925926</v>
      </c>
      <c r="M89" t="n" s="8">
        <v>11672.54</v>
      </c>
      <c r="N89" t="n" s="8">
        <v>86.46325925925926</v>
      </c>
      <c r="O89" t="s" s="5">
        <v>372</v>
      </c>
      <c r="P89" t="n" s="8">
        <v>0.0</v>
      </c>
      <c r="Q89" t="n" s="8">
        <v>0.0</v>
      </c>
      <c r="R89" t="s" s="1">
        <v>372</v>
      </c>
      <c r="S89" t="s" s="1">
        <v>68</v>
      </c>
      <c r="T89" s="9">
        <f>HYPERLINK("https://my.zakupivli.pro/remote/dispatcher/state_purchase_view/55894104")</f>
        <v/>
      </c>
      <c r="U89" t="s" s="1">
        <v>540</v>
      </c>
      <c r="V89" t="n" s="4">
        <v>0</v>
      </c>
      <c r="W89" t="s" s="1"/>
      <c r="X89" t="s" s="1">
        <v>549</v>
      </c>
      <c r="Y89" t="n" s="8">
        <v>11672.54</v>
      </c>
      <c r="Z89" t="s" s="1">
        <v>316</v>
      </c>
      <c r="AA89" t="s" s="1">
        <v>538</v>
      </c>
      <c r="AB89" t="s" s="1"/>
      <c r="AC89" t="s" s="1"/>
      <c r="AD89" t="s" s="1">
        <v>8</v>
      </c>
    </row>
    <row r="90" spans="1:30">
      <c r="A90" t="n" s="4">
        <v>86</v>
      </c>
      <c r="B90" t="s" s="1">
        <v>243</v>
      </c>
      <c r="C90" t="s" s="5">
        <v>373</v>
      </c>
      <c r="D90" t="s" s="1">
        <v>120</v>
      </c>
      <c r="E90" t="s" s="1">
        <v>365</v>
      </c>
      <c r="F90" t="n" s="7">
        <v>45644.0</v>
      </c>
      <c r="G90" t="s" s="1"/>
      <c r="H90" t="n" s="7">
        <v>45644.0</v>
      </c>
      <c r="I90" t="n" s="4">
        <v>1</v>
      </c>
      <c r="J90" t="s" s="1">
        <v>543</v>
      </c>
      <c r="K90" t="n" s="8">
        <v>26090.19</v>
      </c>
      <c r="L90" t="n" s="8">
        <v>0.0</v>
      </c>
      <c r="M90" t="n" s="8">
        <v>26090.19</v>
      </c>
      <c r="N90" t="s" s="1">
        <v>543</v>
      </c>
      <c r="O90" t="s" s="5">
        <v>512</v>
      </c>
      <c r="P90" t="n" s="8">
        <v>0.0</v>
      </c>
      <c r="Q90" t="n" s="8">
        <v>0.0</v>
      </c>
      <c r="R90" t="s" s="1">
        <v>512</v>
      </c>
      <c r="S90" t="s" s="1">
        <v>68</v>
      </c>
      <c r="T90" s="9">
        <f>HYPERLINK("https://my.zakupivli.pro/remote/dispatcher/state_purchase_view/55899198")</f>
        <v/>
      </c>
      <c r="U90" t="s" s="1">
        <v>540</v>
      </c>
      <c r="V90" t="n" s="4">
        <v>0</v>
      </c>
      <c r="W90" t="s" s="1"/>
      <c r="X90" t="s" s="1">
        <v>583</v>
      </c>
      <c r="Y90" t="n" s="8">
        <v>26090.19</v>
      </c>
      <c r="Z90" t="s" s="1">
        <v>316</v>
      </c>
      <c r="AA90" t="s" s="1">
        <v>538</v>
      </c>
      <c r="AB90" t="s" s="1"/>
      <c r="AC90" t="s" s="1"/>
      <c r="AD90" t="s" s="1">
        <v>8</v>
      </c>
    </row>
    <row r="91" spans="1:30">
      <c r="A91" t="n" s="4">
        <v>87</v>
      </c>
      <c r="B91" t="s" s="1">
        <v>244</v>
      </c>
      <c r="C91" t="s" s="5">
        <v>453</v>
      </c>
      <c r="D91" t="s" s="1">
        <v>121</v>
      </c>
      <c r="E91" t="s" s="1">
        <v>365</v>
      </c>
      <c r="F91" t="n" s="7">
        <v>45644.0</v>
      </c>
      <c r="G91" t="s" s="1"/>
      <c r="H91" t="n" s="7">
        <v>45644.0</v>
      </c>
      <c r="I91" t="n" s="4">
        <v>1</v>
      </c>
      <c r="J91" t="n" s="8">
        <v>20.0</v>
      </c>
      <c r="K91" t="n" s="8">
        <v>1355.2</v>
      </c>
      <c r="L91" t="n" s="8">
        <v>67.76</v>
      </c>
      <c r="M91" t="n" s="8">
        <v>1355.2</v>
      </c>
      <c r="N91" t="n" s="8">
        <v>67.76</v>
      </c>
      <c r="O91" t="s" s="5">
        <v>512</v>
      </c>
      <c r="P91" t="n" s="8">
        <v>0.0</v>
      </c>
      <c r="Q91" t="n" s="8">
        <v>0.0</v>
      </c>
      <c r="R91" t="s" s="1">
        <v>512</v>
      </c>
      <c r="S91" t="s" s="1">
        <v>68</v>
      </c>
      <c r="T91" s="9">
        <f>HYPERLINK("https://my.zakupivli.pro/remote/dispatcher/state_purchase_view/55899591")</f>
        <v/>
      </c>
      <c r="U91" t="s" s="1">
        <v>540</v>
      </c>
      <c r="V91" t="n" s="4">
        <v>0</v>
      </c>
      <c r="W91" t="s" s="1"/>
      <c r="X91" t="s" s="1">
        <v>583</v>
      </c>
      <c r="Y91" t="n" s="8">
        <v>1355.2</v>
      </c>
      <c r="Z91" t="s" s="1">
        <v>316</v>
      </c>
      <c r="AA91" t="s" s="1">
        <v>538</v>
      </c>
      <c r="AB91" t="s" s="1"/>
      <c r="AC91" t="s" s="1"/>
      <c r="AD91" t="s" s="1">
        <v>8</v>
      </c>
    </row>
    <row r="92" spans="1:30">
      <c r="A92" t="n" s="4">
        <v>88</v>
      </c>
      <c r="B92" t="s" s="1">
        <v>245</v>
      </c>
      <c r="C92" t="s" s="5">
        <v>331</v>
      </c>
      <c r="D92" t="s" s="1">
        <v>124</v>
      </c>
      <c r="E92" t="s" s="1">
        <v>365</v>
      </c>
      <c r="F92" t="n" s="7">
        <v>45644.0</v>
      </c>
      <c r="G92" t="s" s="1"/>
      <c r="H92" t="n" s="7">
        <v>45644.0</v>
      </c>
      <c r="I92" t="n" s="4">
        <v>1</v>
      </c>
      <c r="J92" t="n" s="8">
        <v>1.0</v>
      </c>
      <c r="K92" t="n" s="8">
        <v>254.1</v>
      </c>
      <c r="L92" t="n" s="8">
        <v>254.1</v>
      </c>
      <c r="M92" t="n" s="8">
        <v>254.1</v>
      </c>
      <c r="N92" t="n" s="8">
        <v>254.1</v>
      </c>
      <c r="O92" t="s" s="5">
        <v>512</v>
      </c>
      <c r="P92" t="n" s="8">
        <v>0.0</v>
      </c>
      <c r="Q92" t="n" s="8">
        <v>0.0</v>
      </c>
      <c r="R92" t="s" s="1">
        <v>512</v>
      </c>
      <c r="S92" t="s" s="1">
        <v>68</v>
      </c>
      <c r="T92" s="9">
        <f>HYPERLINK("https://my.zakupivli.pro/remote/dispatcher/state_purchase_view/55899788")</f>
        <v/>
      </c>
      <c r="U92" t="s" s="1">
        <v>540</v>
      </c>
      <c r="V92" t="n" s="4">
        <v>0</v>
      </c>
      <c r="W92" t="s" s="1"/>
      <c r="X92" t="s" s="1">
        <v>583</v>
      </c>
      <c r="Y92" t="n" s="8">
        <v>254.1</v>
      </c>
      <c r="Z92" t="s" s="1">
        <v>316</v>
      </c>
      <c r="AA92" t="s" s="1">
        <v>538</v>
      </c>
      <c r="AB92" t="s" s="1"/>
      <c r="AC92" t="s" s="1"/>
      <c r="AD92" t="s" s="1">
        <v>8</v>
      </c>
    </row>
    <row r="93" spans="1:30">
      <c r="A93" t="n" s="4">
        <v>89</v>
      </c>
      <c r="B93" t="s" s="1">
        <v>246</v>
      </c>
      <c r="C93" t="s" s="5">
        <v>434</v>
      </c>
      <c r="D93" t="s" s="1">
        <v>92</v>
      </c>
      <c r="E93" t="s" s="1">
        <v>365</v>
      </c>
      <c r="F93" t="n" s="7">
        <v>45644.0</v>
      </c>
      <c r="G93" t="s" s="1"/>
      <c r="H93" t="n" s="7">
        <v>45644.0</v>
      </c>
      <c r="I93" t="n" s="4">
        <v>1</v>
      </c>
      <c r="J93" t="n" s="8">
        <v>2.0</v>
      </c>
      <c r="K93" t="n" s="8">
        <v>726.0</v>
      </c>
      <c r="L93" t="n" s="8">
        <v>363.0</v>
      </c>
      <c r="M93" t="n" s="8">
        <v>726.0</v>
      </c>
      <c r="N93" t="n" s="8">
        <v>363.0</v>
      </c>
      <c r="O93" t="s" s="5">
        <v>512</v>
      </c>
      <c r="P93" t="n" s="8">
        <v>0.0</v>
      </c>
      <c r="Q93" t="n" s="8">
        <v>0.0</v>
      </c>
      <c r="R93" t="s" s="1">
        <v>512</v>
      </c>
      <c r="S93" t="s" s="1">
        <v>68</v>
      </c>
      <c r="T93" s="9">
        <f>HYPERLINK("https://my.zakupivli.pro/remote/dispatcher/state_purchase_view/55899980")</f>
        <v/>
      </c>
      <c r="U93" t="s" s="1">
        <v>540</v>
      </c>
      <c r="V93" t="n" s="4">
        <v>0</v>
      </c>
      <c r="W93" t="s" s="1"/>
      <c r="X93" t="s" s="1">
        <v>549</v>
      </c>
      <c r="Y93" t="n" s="8">
        <v>726.0</v>
      </c>
      <c r="Z93" t="s" s="1">
        <v>316</v>
      </c>
      <c r="AA93" t="s" s="1">
        <v>538</v>
      </c>
      <c r="AB93" t="s" s="1"/>
      <c r="AC93" t="s" s="1"/>
      <c r="AD93" t="s" s="1">
        <v>8</v>
      </c>
    </row>
    <row r="94" spans="1:30">
      <c r="A94" t="n" s="4">
        <v>90</v>
      </c>
      <c r="B94" t="s" s="1">
        <v>247</v>
      </c>
      <c r="C94" t="s" s="5">
        <v>364</v>
      </c>
      <c r="D94" t="s" s="1">
        <v>115</v>
      </c>
      <c r="E94" t="s" s="1">
        <v>365</v>
      </c>
      <c r="F94" t="n" s="7">
        <v>45644.0</v>
      </c>
      <c r="G94" t="s" s="1"/>
      <c r="H94" t="n" s="7">
        <v>45644.0</v>
      </c>
      <c r="I94" t="n" s="4">
        <v>1</v>
      </c>
      <c r="J94" t="n" s="8">
        <v>602.0</v>
      </c>
      <c r="K94" t="n" s="8">
        <v>556.0</v>
      </c>
      <c r="L94" t="n" s="8">
        <v>0.9235880398671097</v>
      </c>
      <c r="M94" t="n" s="8">
        <v>556.0</v>
      </c>
      <c r="N94" t="n" s="8">
        <v>0.9235880398671097</v>
      </c>
      <c r="O94" t="s" s="5">
        <v>512</v>
      </c>
      <c r="P94" t="n" s="8">
        <v>0.0</v>
      </c>
      <c r="Q94" t="n" s="8">
        <v>0.0</v>
      </c>
      <c r="R94" t="s" s="1">
        <v>512</v>
      </c>
      <c r="S94" t="s" s="1">
        <v>68</v>
      </c>
      <c r="T94" s="9">
        <f>HYPERLINK("https://my.zakupivli.pro/remote/dispatcher/state_purchase_view/55900126")</f>
        <v/>
      </c>
      <c r="U94" t="s" s="1">
        <v>540</v>
      </c>
      <c r="V94" t="n" s="4">
        <v>0</v>
      </c>
      <c r="W94" t="s" s="1"/>
      <c r="X94" t="s" s="1">
        <v>583</v>
      </c>
      <c r="Y94" t="n" s="8">
        <v>556.0</v>
      </c>
      <c r="Z94" t="s" s="1">
        <v>316</v>
      </c>
      <c r="AA94" t="s" s="1">
        <v>538</v>
      </c>
      <c r="AB94" t="s" s="1"/>
      <c r="AC94" t="s" s="1"/>
      <c r="AD94" t="s" s="1">
        <v>8</v>
      </c>
    </row>
    <row r="95" spans="1:30">
      <c r="A95" t="n" s="4">
        <v>91</v>
      </c>
      <c r="B95" t="s" s="1">
        <v>248</v>
      </c>
      <c r="C95" t="s" s="5">
        <v>398</v>
      </c>
      <c r="D95" t="s" s="1">
        <v>70</v>
      </c>
      <c r="E95" t="s" s="1">
        <v>365</v>
      </c>
      <c r="F95" t="n" s="7">
        <v>45644.0</v>
      </c>
      <c r="G95" t="s" s="1"/>
      <c r="H95" t="n" s="7">
        <v>45644.0</v>
      </c>
      <c r="I95" t="n" s="4">
        <v>1</v>
      </c>
      <c r="J95" t="n" s="8">
        <v>2.0</v>
      </c>
      <c r="K95" t="n" s="8">
        <v>1070.0</v>
      </c>
      <c r="L95" t="n" s="8">
        <v>535.0</v>
      </c>
      <c r="M95" t="n" s="8">
        <v>1070.0</v>
      </c>
      <c r="N95" t="n" s="8">
        <v>535.0</v>
      </c>
      <c r="O95" t="s" s="5">
        <v>512</v>
      </c>
      <c r="P95" t="n" s="8">
        <v>0.0</v>
      </c>
      <c r="Q95" t="n" s="8">
        <v>0.0</v>
      </c>
      <c r="R95" t="s" s="1">
        <v>512</v>
      </c>
      <c r="S95" t="s" s="1">
        <v>68</v>
      </c>
      <c r="T95" s="9">
        <f>HYPERLINK("https://my.zakupivli.pro/remote/dispatcher/state_purchase_view/55901189")</f>
        <v/>
      </c>
      <c r="U95" t="s" s="1">
        <v>540</v>
      </c>
      <c r="V95" t="n" s="4">
        <v>0</v>
      </c>
      <c r="W95" t="s" s="1"/>
      <c r="X95" t="s" s="1">
        <v>583</v>
      </c>
      <c r="Y95" t="n" s="8">
        <v>1070.0</v>
      </c>
      <c r="Z95" t="s" s="1">
        <v>316</v>
      </c>
      <c r="AA95" t="s" s="1">
        <v>538</v>
      </c>
      <c r="AB95" t="s" s="1"/>
      <c r="AC95" t="s" s="1"/>
      <c r="AD95" t="s" s="1">
        <v>8</v>
      </c>
    </row>
    <row r="96" spans="1:30">
      <c r="A96" t="n" s="4">
        <v>92</v>
      </c>
      <c r="B96" t="s" s="1">
        <v>249</v>
      </c>
      <c r="C96" t="s" s="5">
        <v>356</v>
      </c>
      <c r="D96" t="s" s="1">
        <v>126</v>
      </c>
      <c r="E96" t="s" s="1">
        <v>365</v>
      </c>
      <c r="F96" t="n" s="7">
        <v>45644.0</v>
      </c>
      <c r="G96" t="s" s="1"/>
      <c r="H96" t="n" s="7">
        <v>45644.0</v>
      </c>
      <c r="I96" t="n" s="4">
        <v>1</v>
      </c>
      <c r="J96" t="n" s="8">
        <v>600.0</v>
      </c>
      <c r="K96" t="n" s="8">
        <v>330.0</v>
      </c>
      <c r="L96" t="n" s="8">
        <v>0.55</v>
      </c>
      <c r="M96" t="n" s="8">
        <v>330.0</v>
      </c>
      <c r="N96" t="n" s="8">
        <v>0.55</v>
      </c>
      <c r="O96" t="s" s="5">
        <v>512</v>
      </c>
      <c r="P96" t="n" s="8">
        <v>0.0</v>
      </c>
      <c r="Q96" t="n" s="8">
        <v>0.0</v>
      </c>
      <c r="R96" t="s" s="1">
        <v>512</v>
      </c>
      <c r="S96" t="s" s="1">
        <v>68</v>
      </c>
      <c r="T96" s="9">
        <f>HYPERLINK("https://my.zakupivli.pro/remote/dispatcher/state_purchase_view/55903176")</f>
        <v/>
      </c>
      <c r="U96" t="s" s="1">
        <v>540</v>
      </c>
      <c r="V96" t="n" s="4">
        <v>0</v>
      </c>
      <c r="W96" t="s" s="1"/>
      <c r="X96" t="s" s="1">
        <v>549</v>
      </c>
      <c r="Y96" t="n" s="8">
        <v>330.0</v>
      </c>
      <c r="Z96" t="s" s="1">
        <v>316</v>
      </c>
      <c r="AA96" t="s" s="1">
        <v>538</v>
      </c>
      <c r="AB96" t="s" s="1"/>
      <c r="AC96" t="s" s="1"/>
      <c r="AD96" t="s" s="1">
        <v>8</v>
      </c>
    </row>
    <row r="97" spans="1:30">
      <c r="A97" t="n" s="4">
        <v>93</v>
      </c>
      <c r="B97" t="s" s="1">
        <v>250</v>
      </c>
      <c r="C97" t="s" s="5">
        <v>535</v>
      </c>
      <c r="D97" t="s" s="1">
        <v>113</v>
      </c>
      <c r="E97" t="s" s="1">
        <v>365</v>
      </c>
      <c r="F97" t="n" s="7">
        <v>45644.0</v>
      </c>
      <c r="G97" t="s" s="1"/>
      <c r="H97" t="n" s="7">
        <v>45644.0</v>
      </c>
      <c r="I97" t="n" s="4">
        <v>1</v>
      </c>
      <c r="J97" t="n" s="8">
        <v>1.0</v>
      </c>
      <c r="K97" t="n" s="8">
        <v>3660.0</v>
      </c>
      <c r="L97" t="n" s="8">
        <v>3660.0</v>
      </c>
      <c r="M97" t="n" s="8">
        <v>3660.0</v>
      </c>
      <c r="N97" t="n" s="8">
        <v>3660.0</v>
      </c>
      <c r="O97" t="s" s="5">
        <v>512</v>
      </c>
      <c r="P97" t="n" s="8">
        <v>0.0</v>
      </c>
      <c r="Q97" t="n" s="8">
        <v>0.0</v>
      </c>
      <c r="R97" t="s" s="1">
        <v>512</v>
      </c>
      <c r="S97" t="s" s="1">
        <v>68</v>
      </c>
      <c r="T97" s="9">
        <f>HYPERLINK("https://my.zakupivli.pro/remote/dispatcher/state_purchase_view/55903283")</f>
        <v/>
      </c>
      <c r="U97" t="s" s="1">
        <v>540</v>
      </c>
      <c r="V97" t="n" s="4">
        <v>0</v>
      </c>
      <c r="W97" t="s" s="1"/>
      <c r="X97" t="s" s="1">
        <v>549</v>
      </c>
      <c r="Y97" t="n" s="8">
        <v>3660.0</v>
      </c>
      <c r="Z97" t="s" s="1">
        <v>316</v>
      </c>
      <c r="AA97" t="s" s="1">
        <v>538</v>
      </c>
      <c r="AB97" t="s" s="1"/>
      <c r="AC97" t="s" s="1"/>
      <c r="AD97" t="s" s="1">
        <v>8</v>
      </c>
    </row>
    <row r="98" spans="1:30">
      <c r="A98" t="n" s="4">
        <v>94</v>
      </c>
      <c r="B98" t="s" s="1">
        <v>251</v>
      </c>
      <c r="C98" t="s" s="5">
        <v>468</v>
      </c>
      <c r="D98" t="s" s="1">
        <v>71</v>
      </c>
      <c r="E98" t="s" s="1">
        <v>365</v>
      </c>
      <c r="F98" t="n" s="7">
        <v>45644.0</v>
      </c>
      <c r="G98" t="s" s="1"/>
      <c r="H98" t="n" s="7">
        <v>45644.0</v>
      </c>
      <c r="I98" t="n" s="4">
        <v>1</v>
      </c>
      <c r="J98" t="n" s="8">
        <v>33.0</v>
      </c>
      <c r="K98" t="n" s="8">
        <v>13817.28</v>
      </c>
      <c r="L98" t="n" s="8">
        <v>418.7054545454546</v>
      </c>
      <c r="M98" t="n" s="8">
        <v>13817.28</v>
      </c>
      <c r="N98" t="n" s="8">
        <v>418.7054545454546</v>
      </c>
      <c r="O98" t="s" s="5">
        <v>512</v>
      </c>
      <c r="P98" t="n" s="8">
        <v>0.0</v>
      </c>
      <c r="Q98" t="n" s="8">
        <v>0.0</v>
      </c>
      <c r="R98" t="s" s="1">
        <v>512</v>
      </c>
      <c r="S98" t="s" s="1">
        <v>68</v>
      </c>
      <c r="T98" s="9">
        <f>HYPERLINK("https://my.zakupivli.pro/remote/dispatcher/state_purchase_view/55903973")</f>
        <v/>
      </c>
      <c r="U98" t="s" s="1">
        <v>540</v>
      </c>
      <c r="V98" t="n" s="4">
        <v>0</v>
      </c>
      <c r="W98" t="s" s="1"/>
      <c r="X98" t="s" s="1">
        <v>549</v>
      </c>
      <c r="Y98" t="n" s="8">
        <v>13817.28</v>
      </c>
      <c r="Z98" t="s" s="1">
        <v>316</v>
      </c>
      <c r="AA98" t="s" s="1">
        <v>538</v>
      </c>
      <c r="AB98" t="s" s="1"/>
      <c r="AC98" t="s" s="1"/>
      <c r="AD98" t="s" s="1">
        <v>8</v>
      </c>
    </row>
    <row r="99" spans="1:30">
      <c r="A99" t="n" s="4">
        <v>95</v>
      </c>
      <c r="B99" t="s" s="1">
        <v>252</v>
      </c>
      <c r="C99" t="s" s="5">
        <v>346</v>
      </c>
      <c r="D99" t="s" s="1">
        <v>75</v>
      </c>
      <c r="E99" t="s" s="1">
        <v>365</v>
      </c>
      <c r="F99" t="n" s="7">
        <v>45644.0</v>
      </c>
      <c r="G99" t="s" s="1"/>
      <c r="H99" t="n" s="7">
        <v>45644.0</v>
      </c>
      <c r="I99" t="n" s="4">
        <v>1</v>
      </c>
      <c r="J99" t="n" s="8">
        <v>1.0</v>
      </c>
      <c r="K99" t="n" s="8">
        <v>99700.0</v>
      </c>
      <c r="L99" t="n" s="8">
        <v>99700.0</v>
      </c>
      <c r="M99" t="n" s="8">
        <v>99700.0</v>
      </c>
      <c r="N99" t="n" s="8">
        <v>99700.0</v>
      </c>
      <c r="O99" t="s" s="5">
        <v>513</v>
      </c>
      <c r="P99" t="n" s="8">
        <v>0.0</v>
      </c>
      <c r="Q99" t="n" s="8">
        <v>0.0</v>
      </c>
      <c r="R99" t="s" s="1">
        <v>513</v>
      </c>
      <c r="S99" t="s" s="1">
        <v>45</v>
      </c>
      <c r="T99" s="9">
        <f>HYPERLINK("https://my.zakupivli.pro/remote/dispatcher/state_purchase_view/55904338")</f>
        <v/>
      </c>
      <c r="U99" t="s" s="1">
        <v>540</v>
      </c>
      <c r="V99" t="n" s="4">
        <v>0</v>
      </c>
      <c r="W99" t="s" s="1"/>
      <c r="X99" t="s" s="1">
        <v>592</v>
      </c>
      <c r="Y99" t="n" s="8">
        <v>99700.0</v>
      </c>
      <c r="Z99" t="s" s="1">
        <v>316</v>
      </c>
      <c r="AA99" t="s" s="1">
        <v>538</v>
      </c>
      <c r="AB99" t="s" s="1"/>
      <c r="AC99" t="s" s="1"/>
      <c r="AD99" t="s" s="1">
        <v>8</v>
      </c>
    </row>
    <row r="100" spans="1:30">
      <c r="A100" t="n" s="4">
        <v>96</v>
      </c>
      <c r="B100" t="s" s="1">
        <v>253</v>
      </c>
      <c r="C100" t="s" s="5">
        <v>329</v>
      </c>
      <c r="D100" t="s" s="1">
        <v>67</v>
      </c>
      <c r="E100" t="s" s="1">
        <v>365</v>
      </c>
      <c r="F100" t="n" s="7">
        <v>45644.0</v>
      </c>
      <c r="G100" t="s" s="1"/>
      <c r="H100" t="n" s="7">
        <v>45644.0</v>
      </c>
      <c r="I100" t="n" s="4">
        <v>1</v>
      </c>
      <c r="J100" t="n" s="8">
        <v>0.8</v>
      </c>
      <c r="K100" t="n" s="8">
        <v>456.0</v>
      </c>
      <c r="L100" t="n" s="8">
        <v>570.0</v>
      </c>
      <c r="M100" t="n" s="8">
        <v>456.0</v>
      </c>
      <c r="N100" t="n" s="8">
        <v>0.0</v>
      </c>
      <c r="O100" t="s" s="5">
        <v>519</v>
      </c>
      <c r="P100" t="n" s="8">
        <v>0.0</v>
      </c>
      <c r="Q100" t="n" s="8">
        <v>0.0</v>
      </c>
      <c r="R100" t="s" s="1">
        <v>519</v>
      </c>
      <c r="S100" t="s" s="1">
        <v>43</v>
      </c>
      <c r="T100" s="9">
        <f>HYPERLINK("https://my.zakupivli.pro/remote/dispatcher/state_purchase_view/55904821")</f>
        <v/>
      </c>
      <c r="U100" t="s" s="1">
        <v>540</v>
      </c>
      <c r="V100" t="n" s="4">
        <v>0</v>
      </c>
      <c r="W100" t="s" s="1"/>
      <c r="X100" t="s" s="1">
        <v>580</v>
      </c>
      <c r="Y100" t="n" s="8">
        <v>456.0</v>
      </c>
      <c r="Z100" t="s" s="1">
        <v>316</v>
      </c>
      <c r="AA100" t="s" s="1">
        <v>538</v>
      </c>
      <c r="AB100" t="s" s="1"/>
      <c r="AC100" t="s" s="1"/>
      <c r="AD100" t="s" s="1">
        <v>8</v>
      </c>
    </row>
    <row r="101" spans="1:30">
      <c r="A101" t="n" s="4">
        <v>97</v>
      </c>
      <c r="B101" t="s" s="1">
        <v>254</v>
      </c>
      <c r="C101" t="s" s="5">
        <v>347</v>
      </c>
      <c r="D101" t="s" s="1">
        <v>34</v>
      </c>
      <c r="E101" t="s" s="1">
        <v>365</v>
      </c>
      <c r="F101" t="n" s="7">
        <v>45645.0</v>
      </c>
      <c r="G101" t="s" s="1"/>
      <c r="H101" t="n" s="7">
        <v>45645.0</v>
      </c>
      <c r="I101" t="n" s="4">
        <v>1</v>
      </c>
      <c r="J101" t="n" s="8">
        <v>9.0</v>
      </c>
      <c r="K101" t="n" s="8">
        <v>2000.0</v>
      </c>
      <c r="L101" t="n" s="8">
        <v>222.22222222222223</v>
      </c>
      <c r="M101" t="n" s="8">
        <v>2000.0</v>
      </c>
      <c r="N101" t="n" s="8">
        <v>222.22222222222223</v>
      </c>
      <c r="O101" t="s" s="5">
        <v>482</v>
      </c>
      <c r="P101" t="n" s="8">
        <v>0.0</v>
      </c>
      <c r="Q101" t="n" s="8">
        <v>0.0</v>
      </c>
      <c r="R101" t="s" s="1">
        <v>482</v>
      </c>
      <c r="S101" t="s" s="1">
        <v>44</v>
      </c>
      <c r="T101" s="9">
        <f>HYPERLINK("https://my.zakupivli.pro/remote/dispatcher/state_purchase_view/55950440")</f>
        <v/>
      </c>
      <c r="U101" t="s" s="1">
        <v>540</v>
      </c>
      <c r="V101" t="n" s="4">
        <v>0</v>
      </c>
      <c r="W101" t="s" s="1"/>
      <c r="X101" t="s" s="1">
        <v>562</v>
      </c>
      <c r="Y101" t="n" s="8">
        <v>2000.0</v>
      </c>
      <c r="Z101" t="s" s="1">
        <v>316</v>
      </c>
      <c r="AA101" t="s" s="1">
        <v>538</v>
      </c>
      <c r="AB101" t="s" s="1"/>
      <c r="AC101" t="s" s="1"/>
      <c r="AD101" t="s" s="1">
        <v>8</v>
      </c>
    </row>
    <row r="102" spans="1:30">
      <c r="A102" t="n" s="4">
        <v>98</v>
      </c>
      <c r="B102" t="s" s="1">
        <v>255</v>
      </c>
      <c r="C102" t="s" s="5">
        <v>382</v>
      </c>
      <c r="D102" t="s" s="1">
        <v>34</v>
      </c>
      <c r="E102" t="s" s="1">
        <v>365</v>
      </c>
      <c r="F102" t="n" s="7">
        <v>45645.0</v>
      </c>
      <c r="G102" t="s" s="1"/>
      <c r="H102" t="n" s="7">
        <v>45645.0</v>
      </c>
      <c r="I102" t="n" s="4">
        <v>1</v>
      </c>
      <c r="J102" t="n" s="8">
        <v>30.0</v>
      </c>
      <c r="K102" t="n" s="8">
        <v>30000.0</v>
      </c>
      <c r="L102" t="n" s="8">
        <v>1000.0</v>
      </c>
      <c r="M102" t="n" s="8">
        <v>30000.0</v>
      </c>
      <c r="N102" t="n" s="8">
        <v>1000.0</v>
      </c>
      <c r="O102" t="s" s="5">
        <v>423</v>
      </c>
      <c r="P102" t="n" s="8">
        <v>0.0</v>
      </c>
      <c r="Q102" t="n" s="8">
        <v>0.0</v>
      </c>
      <c r="R102" t="s" s="1">
        <v>423</v>
      </c>
      <c r="S102" t="s" s="1">
        <v>20</v>
      </c>
      <c r="T102" s="9">
        <f>HYPERLINK("https://my.zakupivli.pro/remote/dispatcher/state_purchase_view/55958761")</f>
        <v/>
      </c>
      <c r="U102" t="s" s="1">
        <v>540</v>
      </c>
      <c r="V102" t="n" s="4">
        <v>0</v>
      </c>
      <c r="W102" t="s" s="1"/>
      <c r="X102" t="s" s="1">
        <v>589</v>
      </c>
      <c r="Y102" t="n" s="8">
        <v>30000.0</v>
      </c>
      <c r="Z102" t="s" s="1">
        <v>316</v>
      </c>
      <c r="AA102" t="s" s="1">
        <v>538</v>
      </c>
      <c r="AB102" t="s" s="1"/>
      <c r="AC102" t="s" s="1"/>
      <c r="AD102" t="s" s="1">
        <v>8</v>
      </c>
    </row>
    <row r="103" spans="1:30">
      <c r="A103" t="n" s="4">
        <v>99</v>
      </c>
      <c r="B103" t="s" s="1">
        <v>256</v>
      </c>
      <c r="C103" t="s" s="5">
        <v>347</v>
      </c>
      <c r="D103" t="s" s="1">
        <v>34</v>
      </c>
      <c r="E103" t="s" s="1">
        <v>365</v>
      </c>
      <c r="F103" t="n" s="7">
        <v>45645.0</v>
      </c>
      <c r="G103" t="s" s="1"/>
      <c r="H103" t="n" s="7">
        <v>45645.0</v>
      </c>
      <c r="I103" t="n" s="4">
        <v>1</v>
      </c>
      <c r="J103" t="n" s="8">
        <v>21.0</v>
      </c>
      <c r="K103" t="n" s="8">
        <v>9390.0</v>
      </c>
      <c r="L103" t="n" s="8">
        <v>447.14285714285717</v>
      </c>
      <c r="M103" t="n" s="8">
        <v>9390.0</v>
      </c>
      <c r="N103" t="n" s="8">
        <v>447.14285714285717</v>
      </c>
      <c r="O103" t="s" s="5">
        <v>521</v>
      </c>
      <c r="P103" t="n" s="8">
        <v>0.0</v>
      </c>
      <c r="Q103" t="n" s="8">
        <v>0.0</v>
      </c>
      <c r="R103" t="s" s="1">
        <v>521</v>
      </c>
      <c r="S103" t="s" s="1">
        <v>90</v>
      </c>
      <c r="T103" s="9">
        <f>HYPERLINK("https://my.zakupivli.pro/remote/dispatcher/state_purchase_view/55960928")</f>
        <v/>
      </c>
      <c r="U103" t="s" s="1">
        <v>540</v>
      </c>
      <c r="V103" t="n" s="4">
        <v>0</v>
      </c>
      <c r="W103" t="s" s="1"/>
      <c r="X103" t="s" s="1">
        <v>554</v>
      </c>
      <c r="Y103" t="n" s="8">
        <v>9390.0</v>
      </c>
      <c r="Z103" t="s" s="1">
        <v>316</v>
      </c>
      <c r="AA103" t="s" s="1">
        <v>538</v>
      </c>
      <c r="AB103" t="s" s="1"/>
      <c r="AC103" t="s" s="1"/>
      <c r="AD103" t="s" s="1">
        <v>8</v>
      </c>
    </row>
    <row r="104" spans="1:30">
      <c r="A104" t="n" s="4">
        <v>100</v>
      </c>
      <c r="B104" t="s" s="1">
        <v>257</v>
      </c>
      <c r="C104" t="s" s="5">
        <v>347</v>
      </c>
      <c r="D104" t="s" s="1">
        <v>34</v>
      </c>
      <c r="E104" t="s" s="1">
        <v>365</v>
      </c>
      <c r="F104" t="n" s="7">
        <v>45645.0</v>
      </c>
      <c r="G104" t="s" s="1"/>
      <c r="H104" t="n" s="7">
        <v>45645.0</v>
      </c>
      <c r="I104" t="n" s="4">
        <v>1</v>
      </c>
      <c r="J104" t="n" s="8">
        <v>23.0</v>
      </c>
      <c r="K104" t="n" s="8">
        <v>8300.0</v>
      </c>
      <c r="L104" t="n" s="8">
        <v>360.8695652173913</v>
      </c>
      <c r="M104" t="n" s="8">
        <v>8300.0</v>
      </c>
      <c r="N104" t="n" s="8">
        <v>360.8695652173913</v>
      </c>
      <c r="O104" t="s" s="5">
        <v>515</v>
      </c>
      <c r="P104" t="n" s="8">
        <v>0.0</v>
      </c>
      <c r="Q104" t="n" s="8">
        <v>0.0</v>
      </c>
      <c r="R104" t="s" s="1">
        <v>515</v>
      </c>
      <c r="S104" t="s" s="1">
        <v>50</v>
      </c>
      <c r="T104" s="9">
        <f>HYPERLINK("https://my.zakupivli.pro/remote/dispatcher/state_purchase_view/55961203")</f>
        <v/>
      </c>
      <c r="U104" t="s" s="1">
        <v>540</v>
      </c>
      <c r="V104" t="n" s="4">
        <v>0</v>
      </c>
      <c r="W104" t="s" s="1"/>
      <c r="X104" t="s" s="1">
        <v>556</v>
      </c>
      <c r="Y104" t="n" s="8">
        <v>8300.0</v>
      </c>
      <c r="Z104" t="s" s="1">
        <v>316</v>
      </c>
      <c r="AA104" t="s" s="1">
        <v>538</v>
      </c>
      <c r="AB104" t="s" s="1"/>
      <c r="AC104" t="s" s="1"/>
      <c r="AD104" t="s" s="1">
        <v>8</v>
      </c>
    </row>
    <row r="105" spans="1:30">
      <c r="A105" t="n" s="4">
        <v>101</v>
      </c>
      <c r="B105" t="s" s="1">
        <v>258</v>
      </c>
      <c r="C105" t="s" s="5">
        <v>347</v>
      </c>
      <c r="D105" t="s" s="1">
        <v>34</v>
      </c>
      <c r="E105" t="s" s="1">
        <v>365</v>
      </c>
      <c r="F105" t="n" s="7">
        <v>45645.0</v>
      </c>
      <c r="G105" t="s" s="1"/>
      <c r="H105" t="n" s="7">
        <v>45645.0</v>
      </c>
      <c r="I105" t="n" s="4">
        <v>1</v>
      </c>
      <c r="J105" t="n" s="8">
        <v>12.0</v>
      </c>
      <c r="K105" t="n" s="8">
        <v>3103.0</v>
      </c>
      <c r="L105" t="n" s="8">
        <v>258.5833333333333</v>
      </c>
      <c r="M105" t="n" s="8">
        <v>3103.0</v>
      </c>
      <c r="N105" t="n" s="8">
        <v>258.5833333333333</v>
      </c>
      <c r="O105" t="s" s="5">
        <v>518</v>
      </c>
      <c r="P105" t="n" s="8">
        <v>0.0</v>
      </c>
      <c r="Q105" t="n" s="8">
        <v>0.0</v>
      </c>
      <c r="R105" t="s" s="1">
        <v>518</v>
      </c>
      <c r="S105" t="s" s="1">
        <v>38</v>
      </c>
      <c r="T105" s="9">
        <f>HYPERLINK("https://my.zakupivli.pro/remote/dispatcher/state_purchase_view/55961730")</f>
        <v/>
      </c>
      <c r="U105" t="s" s="1">
        <v>540</v>
      </c>
      <c r="V105" t="n" s="4">
        <v>0</v>
      </c>
      <c r="W105" t="s" s="1"/>
      <c r="X105" t="s" s="1">
        <v>578</v>
      </c>
      <c r="Y105" t="n" s="8">
        <v>3103.0</v>
      </c>
      <c r="Z105" t="s" s="1">
        <v>316</v>
      </c>
      <c r="AA105" t="s" s="1">
        <v>538</v>
      </c>
      <c r="AB105" t="s" s="1"/>
      <c r="AC105" t="s" s="1"/>
      <c r="AD105" t="s" s="1">
        <v>8</v>
      </c>
    </row>
    <row r="106" spans="1:30">
      <c r="A106" t="n" s="4">
        <v>102</v>
      </c>
      <c r="B106" t="s" s="1">
        <v>259</v>
      </c>
      <c r="C106" t="s" s="5">
        <v>347</v>
      </c>
      <c r="D106" t="s" s="1">
        <v>34</v>
      </c>
      <c r="E106" t="s" s="1">
        <v>365</v>
      </c>
      <c r="F106" t="n" s="7">
        <v>45645.0</v>
      </c>
      <c r="G106" t="s" s="1"/>
      <c r="H106" t="n" s="7">
        <v>45645.0</v>
      </c>
      <c r="I106" t="n" s="4">
        <v>1</v>
      </c>
      <c r="J106" t="n" s="8">
        <v>29.0</v>
      </c>
      <c r="K106" t="n" s="8">
        <v>7412.0</v>
      </c>
      <c r="L106" t="n" s="8">
        <v>255.58620689655172</v>
      </c>
      <c r="M106" t="n" s="8">
        <v>7412.0</v>
      </c>
      <c r="N106" t="n" s="8">
        <v>255.58620689655172</v>
      </c>
      <c r="O106" t="s" s="5">
        <v>408</v>
      </c>
      <c r="P106" t="n" s="8">
        <v>0.0</v>
      </c>
      <c r="Q106" t="n" s="8">
        <v>0.0</v>
      </c>
      <c r="R106" t="s" s="1">
        <v>408</v>
      </c>
      <c r="S106" t="s" s="1">
        <v>9</v>
      </c>
      <c r="T106" s="9">
        <f>HYPERLINK("https://my.zakupivli.pro/remote/dispatcher/state_purchase_view/55962169")</f>
        <v/>
      </c>
      <c r="U106" t="s" s="1">
        <v>540</v>
      </c>
      <c r="V106" t="n" s="4">
        <v>0</v>
      </c>
      <c r="W106" t="s" s="1"/>
      <c r="X106" t="s" s="1">
        <v>590</v>
      </c>
      <c r="Y106" t="n" s="8">
        <v>7412.0</v>
      </c>
      <c r="Z106" t="s" s="1">
        <v>316</v>
      </c>
      <c r="AA106" t="s" s="1">
        <v>538</v>
      </c>
      <c r="AB106" t="s" s="1"/>
      <c r="AC106" t="s" s="1"/>
      <c r="AD106" t="s" s="1">
        <v>8</v>
      </c>
    </row>
    <row r="107" spans="1:30">
      <c r="A107" t="n" s="4">
        <v>103</v>
      </c>
      <c r="B107" t="s" s="1">
        <v>260</v>
      </c>
      <c r="C107" t="s" s="5">
        <v>347</v>
      </c>
      <c r="D107" t="s" s="1">
        <v>34</v>
      </c>
      <c r="E107" t="s" s="1">
        <v>365</v>
      </c>
      <c r="F107" t="n" s="7">
        <v>45645.0</v>
      </c>
      <c r="G107" t="s" s="1"/>
      <c r="H107" t="n" s="7">
        <v>45645.0</v>
      </c>
      <c r="I107" t="n" s="4">
        <v>1</v>
      </c>
      <c r="J107" t="n" s="8">
        <v>13.0</v>
      </c>
      <c r="K107" t="n" s="8">
        <v>5435.0</v>
      </c>
      <c r="L107" t="n" s="8">
        <v>418.0769230769231</v>
      </c>
      <c r="M107" t="n" s="8">
        <v>5435.0</v>
      </c>
      <c r="N107" t="n" s="8">
        <v>418.0769230769231</v>
      </c>
      <c r="O107" t="s" s="5">
        <v>423</v>
      </c>
      <c r="P107" t="n" s="8">
        <v>0.0</v>
      </c>
      <c r="Q107" t="n" s="8">
        <v>0.0</v>
      </c>
      <c r="R107" t="s" s="1">
        <v>423</v>
      </c>
      <c r="S107" t="s" s="1">
        <v>20</v>
      </c>
      <c r="T107" s="9">
        <f>HYPERLINK("https://my.zakupivli.pro/remote/dispatcher/state_purchase_view/55962704")</f>
        <v/>
      </c>
      <c r="U107" t="s" s="1">
        <v>540</v>
      </c>
      <c r="V107" t="n" s="4">
        <v>0</v>
      </c>
      <c r="W107" t="s" s="1"/>
      <c r="X107" t="s" s="1">
        <v>598</v>
      </c>
      <c r="Y107" t="n" s="8">
        <v>5435.0</v>
      </c>
      <c r="Z107" t="s" s="1">
        <v>316</v>
      </c>
      <c r="AA107" t="s" s="1">
        <v>538</v>
      </c>
      <c r="AB107" t="s" s="1"/>
      <c r="AC107" t="s" s="1"/>
      <c r="AD107" t="s" s="1">
        <v>8</v>
      </c>
    </row>
    <row r="108" spans="1:30">
      <c r="A108" t="n" s="4">
        <v>104</v>
      </c>
      <c r="B108" t="s" s="1">
        <v>261</v>
      </c>
      <c r="C108" t="s" s="5">
        <v>527</v>
      </c>
      <c r="D108" t="s" s="1">
        <v>130</v>
      </c>
      <c r="E108" t="s" s="1">
        <v>365</v>
      </c>
      <c r="F108" t="n" s="7">
        <v>45645.0</v>
      </c>
      <c r="G108" t="s" s="1"/>
      <c r="H108" t="n" s="7">
        <v>45645.0</v>
      </c>
      <c r="I108" t="n" s="4">
        <v>1</v>
      </c>
      <c r="J108" t="n" s="8">
        <v>27.0</v>
      </c>
      <c r="K108" t="n" s="8">
        <v>19468.0</v>
      </c>
      <c r="L108" t="n" s="8">
        <v>721.0370370370371</v>
      </c>
      <c r="M108" t="n" s="8">
        <v>19468.0</v>
      </c>
      <c r="N108" t="n" s="8">
        <v>721.0370370370371</v>
      </c>
      <c r="O108" t="s" s="5">
        <v>519</v>
      </c>
      <c r="P108" t="n" s="8">
        <v>0.0</v>
      </c>
      <c r="Q108" t="n" s="8">
        <v>0.0</v>
      </c>
      <c r="R108" t="s" s="1">
        <v>519</v>
      </c>
      <c r="S108" t="s" s="1">
        <v>43</v>
      </c>
      <c r="T108" s="9">
        <f>HYPERLINK("https://my.zakupivli.pro/remote/dispatcher/state_purchase_view/55965321")</f>
        <v/>
      </c>
      <c r="U108" t="s" s="1">
        <v>540</v>
      </c>
      <c r="V108" t="n" s="4">
        <v>0</v>
      </c>
      <c r="W108" t="s" s="1"/>
      <c r="X108" t="s" s="1">
        <v>558</v>
      </c>
      <c r="Y108" t="n" s="8">
        <v>19468.0</v>
      </c>
      <c r="Z108" t="s" s="1">
        <v>316</v>
      </c>
      <c r="AA108" t="s" s="1">
        <v>538</v>
      </c>
      <c r="AB108" t="s" s="1"/>
      <c r="AC108" t="s" s="1"/>
      <c r="AD108" t="s" s="1">
        <v>8</v>
      </c>
    </row>
    <row r="109" spans="1:30">
      <c r="A109" t="n" s="4">
        <v>105</v>
      </c>
      <c r="B109" t="s" s="1">
        <v>262</v>
      </c>
      <c r="C109" t="s" s="5">
        <v>341</v>
      </c>
      <c r="D109" t="s" s="1">
        <v>132</v>
      </c>
      <c r="E109" t="s" s="1">
        <v>365</v>
      </c>
      <c r="F109" t="n" s="7">
        <v>45645.0</v>
      </c>
      <c r="G109" t="s" s="1"/>
      <c r="H109" t="n" s="7">
        <v>45645.0</v>
      </c>
      <c r="I109" t="n" s="4">
        <v>1</v>
      </c>
      <c r="J109" t="n" s="8">
        <v>33.0</v>
      </c>
      <c r="K109" t="n" s="8">
        <v>7479.0</v>
      </c>
      <c r="L109" t="n" s="8">
        <v>226.63636363636363</v>
      </c>
      <c r="M109" t="n" s="8">
        <v>7479.0</v>
      </c>
      <c r="N109" t="n" s="8">
        <v>226.63636363636363</v>
      </c>
      <c r="O109" t="s" s="5">
        <v>519</v>
      </c>
      <c r="P109" t="n" s="8">
        <v>0.0</v>
      </c>
      <c r="Q109" t="n" s="8">
        <v>0.0</v>
      </c>
      <c r="R109" t="s" s="1">
        <v>519</v>
      </c>
      <c r="S109" t="s" s="1">
        <v>43</v>
      </c>
      <c r="T109" s="9">
        <f>HYPERLINK("https://my.zakupivli.pro/remote/dispatcher/state_purchase_view/55965518")</f>
        <v/>
      </c>
      <c r="U109" t="s" s="1">
        <v>540</v>
      </c>
      <c r="V109" t="n" s="4">
        <v>0</v>
      </c>
      <c r="W109" t="s" s="1"/>
      <c r="X109" t="s" s="1">
        <v>558</v>
      </c>
      <c r="Y109" t="n" s="8">
        <v>7479.0</v>
      </c>
      <c r="Z109" t="s" s="1">
        <v>316</v>
      </c>
      <c r="AA109" t="s" s="1">
        <v>538</v>
      </c>
      <c r="AB109" t="s" s="1"/>
      <c r="AC109" t="s" s="1"/>
      <c r="AD109" t="s" s="1">
        <v>8</v>
      </c>
    </row>
    <row r="110" spans="1:30">
      <c r="A110" t="n" s="4">
        <v>106</v>
      </c>
      <c r="B110" t="s" s="1">
        <v>263</v>
      </c>
      <c r="C110" t="s" s="5">
        <v>380</v>
      </c>
      <c r="D110" t="s" s="1">
        <v>46</v>
      </c>
      <c r="E110" t="s" s="1">
        <v>365</v>
      </c>
      <c r="F110" t="n" s="7">
        <v>45645.0</v>
      </c>
      <c r="G110" t="s" s="1"/>
      <c r="H110" t="n" s="7">
        <v>45645.0</v>
      </c>
      <c r="I110" t="n" s="4">
        <v>1</v>
      </c>
      <c r="J110" t="n" s="8">
        <v>9.0</v>
      </c>
      <c r="K110" t="n" s="8">
        <v>1455.0</v>
      </c>
      <c r="L110" t="n" s="8">
        <v>161.66666666666666</v>
      </c>
      <c r="M110" t="n" s="8">
        <v>1455.0</v>
      </c>
      <c r="N110" t="n" s="8">
        <v>161.66666666666666</v>
      </c>
      <c r="O110" t="s" s="5">
        <v>519</v>
      </c>
      <c r="P110" t="n" s="8">
        <v>0.0</v>
      </c>
      <c r="Q110" t="n" s="8">
        <v>0.0</v>
      </c>
      <c r="R110" t="s" s="1">
        <v>519</v>
      </c>
      <c r="S110" t="s" s="1">
        <v>43</v>
      </c>
      <c r="T110" s="9">
        <f>HYPERLINK("https://my.zakupivli.pro/remote/dispatcher/state_purchase_view/55966002")</f>
        <v/>
      </c>
      <c r="U110" t="s" s="1">
        <v>540</v>
      </c>
      <c r="V110" t="n" s="4">
        <v>0</v>
      </c>
      <c r="W110" t="s" s="1"/>
      <c r="X110" t="s" s="1">
        <v>558</v>
      </c>
      <c r="Y110" t="n" s="8">
        <v>1455.0</v>
      </c>
      <c r="Z110" t="s" s="1">
        <v>316</v>
      </c>
      <c r="AA110" t="s" s="1">
        <v>538</v>
      </c>
      <c r="AB110" t="s" s="1"/>
      <c r="AC110" t="s" s="1"/>
      <c r="AD110" t="s" s="1">
        <v>8</v>
      </c>
    </row>
    <row r="111" spans="1:30">
      <c r="A111" t="n" s="4">
        <v>107</v>
      </c>
      <c r="B111" t="s" s="1">
        <v>264</v>
      </c>
      <c r="C111" t="s" s="5">
        <v>533</v>
      </c>
      <c r="D111" t="s" s="1">
        <v>95</v>
      </c>
      <c r="E111" t="s" s="1">
        <v>365</v>
      </c>
      <c r="F111" t="n" s="7">
        <v>45645.0</v>
      </c>
      <c r="G111" t="s" s="1"/>
      <c r="H111" t="n" s="7">
        <v>45645.0</v>
      </c>
      <c r="I111" t="n" s="4">
        <v>1</v>
      </c>
      <c r="J111" t="n" s="8">
        <v>125.0</v>
      </c>
      <c r="K111" t="n" s="8">
        <v>4800.0</v>
      </c>
      <c r="L111" t="n" s="8">
        <v>38.4</v>
      </c>
      <c r="M111" t="n" s="8">
        <v>4800.0</v>
      </c>
      <c r="N111" t="n" s="8">
        <v>38.4</v>
      </c>
      <c r="O111" t="s" s="5">
        <v>519</v>
      </c>
      <c r="P111" t="n" s="8">
        <v>0.0</v>
      </c>
      <c r="Q111" t="n" s="8">
        <v>0.0</v>
      </c>
      <c r="R111" t="s" s="1">
        <v>519</v>
      </c>
      <c r="S111" t="s" s="1">
        <v>43</v>
      </c>
      <c r="T111" s="9">
        <f>HYPERLINK("https://my.zakupivli.pro/remote/dispatcher/state_purchase_view/55966198")</f>
        <v/>
      </c>
      <c r="U111" t="s" s="1">
        <v>540</v>
      </c>
      <c r="V111" t="n" s="4">
        <v>0</v>
      </c>
      <c r="W111" t="s" s="1"/>
      <c r="X111" t="s" s="1">
        <v>558</v>
      </c>
      <c r="Y111" t="n" s="8">
        <v>4800.0</v>
      </c>
      <c r="Z111" t="s" s="1">
        <v>316</v>
      </c>
      <c r="AA111" t="s" s="1">
        <v>538</v>
      </c>
      <c r="AB111" t="s" s="1"/>
      <c r="AC111" t="s" s="1"/>
      <c r="AD111" t="s" s="1">
        <v>8</v>
      </c>
    </row>
    <row r="112" spans="1:30">
      <c r="A112" t="n" s="4">
        <v>108</v>
      </c>
      <c r="B112" t="s" s="1">
        <v>265</v>
      </c>
      <c r="C112" t="s" s="5">
        <v>428</v>
      </c>
      <c r="D112" t="s" s="1">
        <v>124</v>
      </c>
      <c r="E112" t="s" s="1">
        <v>365</v>
      </c>
      <c r="F112" t="n" s="7">
        <v>45645.0</v>
      </c>
      <c r="G112" t="s" s="1"/>
      <c r="H112" t="n" s="7">
        <v>45645.0</v>
      </c>
      <c r="I112" t="n" s="4">
        <v>1</v>
      </c>
      <c r="J112" t="n" s="8">
        <v>21.0</v>
      </c>
      <c r="K112" t="n" s="8">
        <v>1058.5</v>
      </c>
      <c r="L112" t="n" s="8">
        <v>50.404761904761905</v>
      </c>
      <c r="M112" t="n" s="8">
        <v>1058.5</v>
      </c>
      <c r="N112" t="n" s="8">
        <v>50.404761904761905</v>
      </c>
      <c r="O112" t="s" s="5">
        <v>519</v>
      </c>
      <c r="P112" t="n" s="8">
        <v>0.0</v>
      </c>
      <c r="Q112" t="n" s="8">
        <v>0.0</v>
      </c>
      <c r="R112" t="s" s="1">
        <v>519</v>
      </c>
      <c r="S112" t="s" s="1">
        <v>43</v>
      </c>
      <c r="T112" s="9">
        <f>HYPERLINK("https://my.zakupivli.pro/remote/dispatcher/state_purchase_view/55966408")</f>
        <v/>
      </c>
      <c r="U112" t="s" s="1">
        <v>540</v>
      </c>
      <c r="V112" t="n" s="4">
        <v>0</v>
      </c>
      <c r="W112" t="s" s="1"/>
      <c r="X112" t="s" s="1">
        <v>558</v>
      </c>
      <c r="Y112" t="n" s="8">
        <v>1058.5</v>
      </c>
      <c r="Z112" t="s" s="1">
        <v>316</v>
      </c>
      <c r="AA112" t="s" s="1">
        <v>538</v>
      </c>
      <c r="AB112" t="s" s="1"/>
      <c r="AC112" t="s" s="1"/>
      <c r="AD112" t="s" s="1">
        <v>8</v>
      </c>
    </row>
    <row r="113" spans="1:30">
      <c r="A113" t="n" s="4">
        <v>109</v>
      </c>
      <c r="B113" t="s" s="1">
        <v>266</v>
      </c>
      <c r="C113" t="s" s="5">
        <v>397</v>
      </c>
      <c r="D113" t="s" s="1">
        <v>131</v>
      </c>
      <c r="E113" t="s" s="1">
        <v>365</v>
      </c>
      <c r="F113" t="n" s="7">
        <v>45645.0</v>
      </c>
      <c r="G113" t="s" s="1"/>
      <c r="H113" t="n" s="7">
        <v>45645.0</v>
      </c>
      <c r="I113" t="n" s="4">
        <v>1</v>
      </c>
      <c r="J113" t="n" s="8">
        <v>1.0</v>
      </c>
      <c r="K113" t="n" s="8">
        <v>165.0</v>
      </c>
      <c r="L113" t="n" s="8">
        <v>165.0</v>
      </c>
      <c r="M113" t="n" s="8">
        <v>165.0</v>
      </c>
      <c r="N113" t="n" s="8">
        <v>165.0</v>
      </c>
      <c r="O113" t="s" s="5">
        <v>519</v>
      </c>
      <c r="P113" t="n" s="8">
        <v>0.0</v>
      </c>
      <c r="Q113" t="n" s="8">
        <v>0.0</v>
      </c>
      <c r="R113" t="s" s="1">
        <v>519</v>
      </c>
      <c r="S113" t="s" s="1">
        <v>43</v>
      </c>
      <c r="T113" s="9">
        <f>HYPERLINK("https://my.zakupivli.pro/remote/dispatcher/state_purchase_view/55967126")</f>
        <v/>
      </c>
      <c r="U113" t="s" s="1">
        <v>540</v>
      </c>
      <c r="V113" t="n" s="4">
        <v>0</v>
      </c>
      <c r="W113" t="s" s="1"/>
      <c r="X113" t="s" s="1">
        <v>558</v>
      </c>
      <c r="Y113" t="n" s="8">
        <v>165.0</v>
      </c>
      <c r="Z113" t="s" s="1">
        <v>316</v>
      </c>
      <c r="AA113" t="s" s="1">
        <v>538</v>
      </c>
      <c r="AB113" t="s" s="1"/>
      <c r="AC113" t="s" s="1"/>
      <c r="AD113" t="s" s="1">
        <v>8</v>
      </c>
    </row>
    <row r="114" spans="1:30">
      <c r="A114" t="n" s="4">
        <v>110</v>
      </c>
      <c r="B114" t="s" s="1">
        <v>267</v>
      </c>
      <c r="C114" t="s" s="5">
        <v>528</v>
      </c>
      <c r="D114" t="s" s="1">
        <v>109</v>
      </c>
      <c r="E114" t="s" s="1">
        <v>365</v>
      </c>
      <c r="F114" t="n" s="7">
        <v>45645.0</v>
      </c>
      <c r="G114" t="s" s="1"/>
      <c r="H114" t="n" s="7">
        <v>45645.0</v>
      </c>
      <c r="I114" t="n" s="4">
        <v>1</v>
      </c>
      <c r="J114" t="n" s="8">
        <v>1.0</v>
      </c>
      <c r="K114" t="n" s="8">
        <v>630.0</v>
      </c>
      <c r="L114" t="n" s="8">
        <v>630.0</v>
      </c>
      <c r="M114" t="n" s="8">
        <v>630.0</v>
      </c>
      <c r="N114" t="n" s="8">
        <v>630.0</v>
      </c>
      <c r="O114" t="s" s="5">
        <v>519</v>
      </c>
      <c r="P114" t="n" s="8">
        <v>0.0</v>
      </c>
      <c r="Q114" t="n" s="8">
        <v>0.0</v>
      </c>
      <c r="R114" t="s" s="1">
        <v>519</v>
      </c>
      <c r="S114" t="s" s="1">
        <v>43</v>
      </c>
      <c r="T114" s="9">
        <f>HYPERLINK("https://my.zakupivli.pro/remote/dispatcher/state_purchase_view/55967441")</f>
        <v/>
      </c>
      <c r="U114" t="s" s="1">
        <v>540</v>
      </c>
      <c r="V114" t="n" s="4">
        <v>0</v>
      </c>
      <c r="W114" t="s" s="1"/>
      <c r="X114" t="s" s="1">
        <v>2</v>
      </c>
      <c r="Y114" t="n" s="8">
        <v>630.0</v>
      </c>
      <c r="Z114" t="s" s="1">
        <v>316</v>
      </c>
      <c r="AA114" t="s" s="1">
        <v>538</v>
      </c>
      <c r="AB114" t="s" s="1"/>
      <c r="AC114" t="s" s="1"/>
      <c r="AD114" t="s" s="1">
        <v>8</v>
      </c>
    </row>
    <row r="115" spans="1:30">
      <c r="A115" t="n" s="4">
        <v>111</v>
      </c>
      <c r="B115" t="s" s="1">
        <v>268</v>
      </c>
      <c r="C115" t="s" s="5">
        <v>464</v>
      </c>
      <c r="D115" t="s" s="1">
        <v>78</v>
      </c>
      <c r="E115" t="s" s="1">
        <v>365</v>
      </c>
      <c r="F115" t="n" s="7">
        <v>45645.0</v>
      </c>
      <c r="G115" t="s" s="1"/>
      <c r="H115" t="n" s="7">
        <v>45645.0</v>
      </c>
      <c r="I115" t="n" s="4">
        <v>1</v>
      </c>
      <c r="J115" t="n" s="8">
        <v>2.0</v>
      </c>
      <c r="K115" t="n" s="8">
        <v>60.0</v>
      </c>
      <c r="L115" t="n" s="8">
        <v>30.0</v>
      </c>
      <c r="M115" t="n" s="8">
        <v>60.0</v>
      </c>
      <c r="N115" t="n" s="8">
        <v>30.0</v>
      </c>
      <c r="O115" t="s" s="5">
        <v>519</v>
      </c>
      <c r="P115" t="n" s="8">
        <v>0.0</v>
      </c>
      <c r="Q115" t="n" s="8">
        <v>0.0</v>
      </c>
      <c r="R115" t="s" s="1">
        <v>519</v>
      </c>
      <c r="S115" t="s" s="1">
        <v>43</v>
      </c>
      <c r="T115" s="9">
        <f>HYPERLINK("https://my.zakupivli.pro/remote/dispatcher/state_purchase_view/55967698")</f>
        <v/>
      </c>
      <c r="U115" t="s" s="1">
        <v>540</v>
      </c>
      <c r="V115" t="n" s="4">
        <v>0</v>
      </c>
      <c r="W115" t="s" s="1"/>
      <c r="X115" t="s" s="1">
        <v>6</v>
      </c>
      <c r="Y115" t="n" s="8">
        <v>60.0</v>
      </c>
      <c r="Z115" t="s" s="1">
        <v>316</v>
      </c>
      <c r="AA115" t="s" s="1">
        <v>538</v>
      </c>
      <c r="AB115" t="s" s="1"/>
      <c r="AC115" t="s" s="1"/>
      <c r="AD115" t="s" s="1">
        <v>8</v>
      </c>
    </row>
    <row r="116" spans="1:30">
      <c r="A116" t="n" s="4">
        <v>112</v>
      </c>
      <c r="B116" t="s" s="1">
        <v>269</v>
      </c>
      <c r="C116" t="s" s="5">
        <v>339</v>
      </c>
      <c r="D116" t="s" s="1">
        <v>96</v>
      </c>
      <c r="E116" t="s" s="1">
        <v>365</v>
      </c>
      <c r="F116" t="n" s="7">
        <v>45645.0</v>
      </c>
      <c r="G116" t="s" s="1"/>
      <c r="H116" t="n" s="7">
        <v>45645.0</v>
      </c>
      <c r="I116" t="n" s="4">
        <v>1</v>
      </c>
      <c r="J116" t="n" s="8">
        <v>10.0</v>
      </c>
      <c r="K116" t="n" s="8">
        <v>2211.0</v>
      </c>
      <c r="L116" t="n" s="8">
        <v>221.1</v>
      </c>
      <c r="M116" t="n" s="8">
        <v>2211.0</v>
      </c>
      <c r="N116" t="n" s="8">
        <v>221.1</v>
      </c>
      <c r="O116" t="s" s="5">
        <v>519</v>
      </c>
      <c r="P116" t="n" s="8">
        <v>0.0</v>
      </c>
      <c r="Q116" t="n" s="8">
        <v>0.0</v>
      </c>
      <c r="R116" t="s" s="1">
        <v>519</v>
      </c>
      <c r="S116" t="s" s="1">
        <v>43</v>
      </c>
      <c r="T116" s="9">
        <f>HYPERLINK("https://my.zakupivli.pro/remote/dispatcher/state_purchase_view/55969140")</f>
        <v/>
      </c>
      <c r="U116" t="s" s="1">
        <v>540</v>
      </c>
      <c r="V116" t="n" s="4">
        <v>0</v>
      </c>
      <c r="W116" t="s" s="1"/>
      <c r="X116" t="s" s="1">
        <v>559</v>
      </c>
      <c r="Y116" t="n" s="8">
        <v>2211.0</v>
      </c>
      <c r="Z116" t="s" s="1">
        <v>316</v>
      </c>
      <c r="AA116" t="s" s="1">
        <v>538</v>
      </c>
      <c r="AB116" t="s" s="1"/>
      <c r="AC116" t="s" s="1"/>
      <c r="AD116" t="s" s="1">
        <v>8</v>
      </c>
    </row>
    <row r="117" spans="1:30">
      <c r="A117" t="n" s="4">
        <v>113</v>
      </c>
      <c r="B117" t="s" s="1">
        <v>270</v>
      </c>
      <c r="C117" t="s" s="5">
        <v>368</v>
      </c>
      <c r="D117" t="s" s="1">
        <v>102</v>
      </c>
      <c r="E117" t="s" s="1">
        <v>365</v>
      </c>
      <c r="F117" t="n" s="7">
        <v>45645.0</v>
      </c>
      <c r="G117" t="s" s="1"/>
      <c r="H117" t="n" s="7">
        <v>45645.0</v>
      </c>
      <c r="I117" t="n" s="4">
        <v>1</v>
      </c>
      <c r="J117" t="n" s="8">
        <v>10.0</v>
      </c>
      <c r="K117" t="n" s="8">
        <v>690.0</v>
      </c>
      <c r="L117" t="n" s="8">
        <v>69.0</v>
      </c>
      <c r="M117" t="n" s="8">
        <v>690.0</v>
      </c>
      <c r="N117" t="n" s="8">
        <v>69.0</v>
      </c>
      <c r="O117" t="s" s="5">
        <v>519</v>
      </c>
      <c r="P117" t="n" s="8">
        <v>0.0</v>
      </c>
      <c r="Q117" t="n" s="8">
        <v>0.0</v>
      </c>
      <c r="R117" t="s" s="1">
        <v>519</v>
      </c>
      <c r="S117" t="s" s="1">
        <v>43</v>
      </c>
      <c r="T117" s="9">
        <f>HYPERLINK("https://my.zakupivli.pro/remote/dispatcher/state_purchase_view/55969512")</f>
        <v/>
      </c>
      <c r="U117" t="s" s="1">
        <v>540</v>
      </c>
      <c r="V117" t="n" s="4">
        <v>0</v>
      </c>
      <c r="W117" t="s" s="1"/>
      <c r="X117" t="s" s="1">
        <v>3</v>
      </c>
      <c r="Y117" t="n" s="8">
        <v>690.0</v>
      </c>
      <c r="Z117" t="s" s="1">
        <v>316</v>
      </c>
      <c r="AA117" t="s" s="1">
        <v>538</v>
      </c>
      <c r="AB117" t="s" s="1"/>
      <c r="AC117" t="s" s="1"/>
      <c r="AD117" t="s" s="1">
        <v>8</v>
      </c>
    </row>
    <row r="118" spans="1:30">
      <c r="A118" t="n" s="4">
        <v>114</v>
      </c>
      <c r="B118" t="s" s="1">
        <v>271</v>
      </c>
      <c r="C118" t="s" s="5">
        <v>361</v>
      </c>
      <c r="D118" t="s" s="1">
        <v>101</v>
      </c>
      <c r="E118" t="s" s="1">
        <v>365</v>
      </c>
      <c r="F118" t="n" s="7">
        <v>45645.0</v>
      </c>
      <c r="G118" t="s" s="1"/>
      <c r="H118" t="n" s="7">
        <v>45645.0</v>
      </c>
      <c r="I118" t="n" s="4">
        <v>1</v>
      </c>
      <c r="J118" t="n" s="8">
        <v>1.0</v>
      </c>
      <c r="K118" t="n" s="8">
        <v>450.0</v>
      </c>
      <c r="L118" t="n" s="8">
        <v>450.0</v>
      </c>
      <c r="M118" t="n" s="8">
        <v>450.0</v>
      </c>
      <c r="N118" t="n" s="8">
        <v>450.0</v>
      </c>
      <c r="O118" t="s" s="5">
        <v>519</v>
      </c>
      <c r="P118" t="n" s="8">
        <v>0.0</v>
      </c>
      <c r="Q118" t="n" s="8">
        <v>0.0</v>
      </c>
      <c r="R118" t="s" s="1">
        <v>519</v>
      </c>
      <c r="S118" t="s" s="1">
        <v>43</v>
      </c>
      <c r="T118" s="9">
        <f>HYPERLINK("https://my.zakupivli.pro/remote/dispatcher/state_purchase_view/55969715")</f>
        <v/>
      </c>
      <c r="U118" t="s" s="1">
        <v>540</v>
      </c>
      <c r="V118" t="n" s="4">
        <v>0</v>
      </c>
      <c r="W118" t="s" s="1"/>
      <c r="X118" t="s" s="1">
        <v>559</v>
      </c>
      <c r="Y118" t="n" s="8">
        <v>450.0</v>
      </c>
      <c r="Z118" t="s" s="1">
        <v>316</v>
      </c>
      <c r="AA118" t="s" s="1">
        <v>538</v>
      </c>
      <c r="AB118" t="s" s="1"/>
      <c r="AC118" t="s" s="1"/>
      <c r="AD118" t="s" s="1">
        <v>8</v>
      </c>
    </row>
    <row r="119" spans="1:30">
      <c r="A119" t="n" s="4">
        <v>115</v>
      </c>
      <c r="B119" t="s" s="1">
        <v>272</v>
      </c>
      <c r="C119" t="s" s="5">
        <v>426</v>
      </c>
      <c r="D119" t="s" s="1">
        <v>28</v>
      </c>
      <c r="E119" t="s" s="1">
        <v>365</v>
      </c>
      <c r="F119" t="n" s="7">
        <v>45645.0</v>
      </c>
      <c r="G119" t="s" s="1"/>
      <c r="H119" t="n" s="7">
        <v>45645.0</v>
      </c>
      <c r="I119" t="n" s="4">
        <v>1</v>
      </c>
      <c r="J119" t="n" s="8">
        <v>8.0</v>
      </c>
      <c r="K119" t="n" s="8">
        <v>561.0</v>
      </c>
      <c r="L119" t="n" s="8">
        <v>70.125</v>
      </c>
      <c r="M119" t="n" s="8">
        <v>561.0</v>
      </c>
      <c r="N119" t="n" s="8">
        <v>70.125</v>
      </c>
      <c r="O119" t="s" s="5">
        <v>519</v>
      </c>
      <c r="P119" t="n" s="8">
        <v>0.0</v>
      </c>
      <c r="Q119" t="n" s="8">
        <v>0.0</v>
      </c>
      <c r="R119" t="s" s="1">
        <v>519</v>
      </c>
      <c r="S119" t="s" s="1">
        <v>43</v>
      </c>
      <c r="T119" s="9">
        <f>HYPERLINK("https://my.zakupivli.pro/remote/dispatcher/state_purchase_view/55969855")</f>
        <v/>
      </c>
      <c r="U119" t="s" s="1">
        <v>540</v>
      </c>
      <c r="V119" t="n" s="4">
        <v>0</v>
      </c>
      <c r="W119" t="s" s="1"/>
      <c r="X119" t="s" s="1">
        <v>559</v>
      </c>
      <c r="Y119" t="n" s="8">
        <v>561.0</v>
      </c>
      <c r="Z119" t="s" s="1">
        <v>316</v>
      </c>
      <c r="AA119" t="s" s="1">
        <v>538</v>
      </c>
      <c r="AB119" t="s" s="1"/>
      <c r="AC119" t="s" s="1"/>
      <c r="AD119" t="s" s="1">
        <v>8</v>
      </c>
    </row>
    <row r="120" spans="1:30">
      <c r="A120" t="n" s="4">
        <v>116</v>
      </c>
      <c r="B120" t="s" s="1">
        <v>273</v>
      </c>
      <c r="C120" t="s" s="5">
        <v>503</v>
      </c>
      <c r="D120" t="s" s="1">
        <v>81</v>
      </c>
      <c r="E120" t="s" s="1">
        <v>365</v>
      </c>
      <c r="F120" t="n" s="7">
        <v>45645.0</v>
      </c>
      <c r="G120" t="s" s="1"/>
      <c r="H120" t="n" s="7">
        <v>45645.0</v>
      </c>
      <c r="I120" t="n" s="4">
        <v>1</v>
      </c>
      <c r="J120" t="s" s="1">
        <v>543</v>
      </c>
      <c r="K120" t="n" s="8">
        <v>197.4</v>
      </c>
      <c r="L120" t="n" s="8">
        <v>0.0</v>
      </c>
      <c r="M120" t="n" s="8">
        <v>197.4</v>
      </c>
      <c r="N120" t="s" s="1">
        <v>543</v>
      </c>
      <c r="O120" t="s" s="5">
        <v>519</v>
      </c>
      <c r="P120" t="n" s="8">
        <v>0.0</v>
      </c>
      <c r="Q120" t="n" s="8">
        <v>0.0</v>
      </c>
      <c r="R120" t="s" s="1">
        <v>519</v>
      </c>
      <c r="S120" t="s" s="1">
        <v>43</v>
      </c>
      <c r="T120" s="9">
        <f>HYPERLINK("https://my.zakupivli.pro/remote/dispatcher/state_purchase_view/55970044")</f>
        <v/>
      </c>
      <c r="U120" t="s" s="1">
        <v>540</v>
      </c>
      <c r="V120" t="n" s="4">
        <v>0</v>
      </c>
      <c r="W120" t="s" s="1"/>
      <c r="X120" t="s" s="1">
        <v>559</v>
      </c>
      <c r="Y120" t="n" s="8">
        <v>197.4</v>
      </c>
      <c r="Z120" t="s" s="1">
        <v>316</v>
      </c>
      <c r="AA120" t="s" s="1">
        <v>538</v>
      </c>
      <c r="AB120" t="s" s="1"/>
      <c r="AC120" t="s" s="1"/>
      <c r="AD120" t="s" s="1">
        <v>8</v>
      </c>
    </row>
    <row r="121" spans="1:30">
      <c r="A121" t="n" s="4">
        <v>117</v>
      </c>
      <c r="B121" t="s" s="1">
        <v>274</v>
      </c>
      <c r="C121" t="s" s="5">
        <v>343</v>
      </c>
      <c r="D121" t="s" s="1">
        <v>126</v>
      </c>
      <c r="E121" t="s" s="1">
        <v>365</v>
      </c>
      <c r="F121" t="n" s="7">
        <v>45645.0</v>
      </c>
      <c r="G121" t="s" s="1"/>
      <c r="H121" t="n" s="7">
        <v>45645.0</v>
      </c>
      <c r="I121" t="n" s="4">
        <v>1</v>
      </c>
      <c r="J121" t="n" s="8">
        <v>2.0</v>
      </c>
      <c r="K121" t="n" s="8">
        <v>282.0</v>
      </c>
      <c r="L121" t="n" s="8">
        <v>141.0</v>
      </c>
      <c r="M121" t="n" s="8">
        <v>282.0</v>
      </c>
      <c r="N121" t="n" s="8">
        <v>141.0</v>
      </c>
      <c r="O121" t="s" s="5">
        <v>519</v>
      </c>
      <c r="P121" t="n" s="8">
        <v>0.0</v>
      </c>
      <c r="Q121" t="n" s="8">
        <v>0.0</v>
      </c>
      <c r="R121" t="s" s="1">
        <v>519</v>
      </c>
      <c r="S121" t="s" s="1">
        <v>43</v>
      </c>
      <c r="T121" s="9">
        <f>HYPERLINK("https://my.zakupivli.pro/remote/dispatcher/state_purchase_view/55970690")</f>
        <v/>
      </c>
      <c r="U121" t="s" s="1">
        <v>540</v>
      </c>
      <c r="V121" t="n" s="4">
        <v>0</v>
      </c>
      <c r="W121" t="s" s="1"/>
      <c r="X121" t="s" s="1">
        <v>3</v>
      </c>
      <c r="Y121" t="n" s="8">
        <v>282.0</v>
      </c>
      <c r="Z121" t="s" s="1">
        <v>316</v>
      </c>
      <c r="AA121" t="s" s="1">
        <v>538</v>
      </c>
      <c r="AB121" t="s" s="1"/>
      <c r="AC121" t="s" s="1"/>
      <c r="AD121" t="s" s="1">
        <v>8</v>
      </c>
    </row>
    <row r="122" spans="1:30">
      <c r="A122" t="n" s="4">
        <v>118</v>
      </c>
      <c r="B122" t="s" s="1">
        <v>275</v>
      </c>
      <c r="C122" t="s" s="5">
        <v>401</v>
      </c>
      <c r="D122" t="s" s="1">
        <v>14</v>
      </c>
      <c r="E122" t="s" s="1">
        <v>365</v>
      </c>
      <c r="F122" t="n" s="7">
        <v>45646.0</v>
      </c>
      <c r="G122" t="s" s="1"/>
      <c r="H122" t="n" s="7">
        <v>45646.0</v>
      </c>
      <c r="I122" t="n" s="4">
        <v>1</v>
      </c>
      <c r="J122" t="n" s="8">
        <v>42.0</v>
      </c>
      <c r="K122" t="n" s="8">
        <v>8619.0</v>
      </c>
      <c r="L122" t="n" s="8">
        <v>205.21428571428572</v>
      </c>
      <c r="M122" t="n" s="8">
        <v>8619.0</v>
      </c>
      <c r="N122" t="n" s="8">
        <v>205.21428571428572</v>
      </c>
      <c r="O122" t="s" s="5">
        <v>519</v>
      </c>
      <c r="P122" t="n" s="8">
        <v>0.0</v>
      </c>
      <c r="Q122" t="n" s="8">
        <v>0.0</v>
      </c>
      <c r="R122" t="s" s="1">
        <v>519</v>
      </c>
      <c r="S122" t="s" s="1">
        <v>43</v>
      </c>
      <c r="T122" s="9">
        <f>HYPERLINK("https://my.zakupivli.pro/remote/dispatcher/state_purchase_view/56003242")</f>
        <v/>
      </c>
      <c r="U122" t="s" s="1">
        <v>540</v>
      </c>
      <c r="V122" t="n" s="4">
        <v>0</v>
      </c>
      <c r="W122" t="s" s="1"/>
      <c r="X122" t="s" s="1">
        <v>593</v>
      </c>
      <c r="Y122" t="n" s="8">
        <v>8619.0</v>
      </c>
      <c r="Z122" t="s" s="1">
        <v>316</v>
      </c>
      <c r="AA122" t="s" s="1">
        <v>538</v>
      </c>
      <c r="AB122" t="s" s="1"/>
      <c r="AC122" t="s" s="1"/>
      <c r="AD122" t="s" s="1">
        <v>8</v>
      </c>
    </row>
    <row r="123" spans="1:30">
      <c r="A123" t="n" s="4">
        <v>119</v>
      </c>
      <c r="B123" t="s" s="1">
        <v>276</v>
      </c>
      <c r="C123" t="s" s="5">
        <v>469</v>
      </c>
      <c r="D123" t="s" s="1">
        <v>82</v>
      </c>
      <c r="E123" t="s" s="1">
        <v>365</v>
      </c>
      <c r="F123" t="n" s="7">
        <v>45646.0</v>
      </c>
      <c r="G123" t="s" s="1"/>
      <c r="H123" t="n" s="7">
        <v>45646.0</v>
      </c>
      <c r="I123" t="n" s="4">
        <v>1</v>
      </c>
      <c r="J123" t="n" s="8">
        <v>5.0</v>
      </c>
      <c r="K123" t="n" s="8">
        <v>255.0</v>
      </c>
      <c r="L123" t="n" s="8">
        <v>51.0</v>
      </c>
      <c r="M123" t="n" s="8">
        <v>255.0</v>
      </c>
      <c r="N123" t="n" s="8">
        <v>51.0</v>
      </c>
      <c r="O123" t="s" s="5">
        <v>519</v>
      </c>
      <c r="P123" t="n" s="8">
        <v>0.0</v>
      </c>
      <c r="Q123" t="n" s="8">
        <v>0.0</v>
      </c>
      <c r="R123" t="s" s="1">
        <v>519</v>
      </c>
      <c r="S123" t="s" s="1">
        <v>43</v>
      </c>
      <c r="T123" s="9">
        <f>HYPERLINK("https://my.zakupivli.pro/remote/dispatcher/state_purchase_view/56003489")</f>
        <v/>
      </c>
      <c r="U123" t="s" s="1">
        <v>540</v>
      </c>
      <c r="V123" t="n" s="4">
        <v>0</v>
      </c>
      <c r="W123" t="s" s="1"/>
      <c r="X123" t="s" s="1">
        <v>593</v>
      </c>
      <c r="Y123" t="n" s="8">
        <v>255.0</v>
      </c>
      <c r="Z123" t="s" s="1">
        <v>316</v>
      </c>
      <c r="AA123" t="s" s="1">
        <v>538</v>
      </c>
      <c r="AB123" t="s" s="1"/>
      <c r="AC123" t="s" s="1"/>
      <c r="AD123" t="s" s="1">
        <v>8</v>
      </c>
    </row>
    <row r="124" spans="1:30">
      <c r="A124" t="n" s="4">
        <v>120</v>
      </c>
      <c r="B124" t="s" s="1">
        <v>277</v>
      </c>
      <c r="C124" t="s" s="5">
        <v>399</v>
      </c>
      <c r="D124" t="s" s="1">
        <v>127</v>
      </c>
      <c r="E124" t="s" s="1">
        <v>365</v>
      </c>
      <c r="F124" t="n" s="7">
        <v>45646.0</v>
      </c>
      <c r="G124" t="s" s="1"/>
      <c r="H124" t="n" s="7">
        <v>45646.0</v>
      </c>
      <c r="I124" t="n" s="4">
        <v>1</v>
      </c>
      <c r="J124" t="n" s="8">
        <v>0.072</v>
      </c>
      <c r="K124" t="n" s="8">
        <v>822.04</v>
      </c>
      <c r="L124" t="n" s="8">
        <v>11417.222222222223</v>
      </c>
      <c r="M124" t="n" s="8">
        <v>822.04</v>
      </c>
      <c r="N124" t="n" s="8">
        <v>0.0</v>
      </c>
      <c r="O124" t="s" s="5">
        <v>519</v>
      </c>
      <c r="P124" t="n" s="8">
        <v>0.0</v>
      </c>
      <c r="Q124" t="n" s="8">
        <v>0.0</v>
      </c>
      <c r="R124" t="s" s="1">
        <v>519</v>
      </c>
      <c r="S124" t="s" s="1">
        <v>43</v>
      </c>
      <c r="T124" s="9">
        <f>HYPERLINK("https://my.zakupivli.pro/remote/dispatcher/state_purchase_view/56003701")</f>
        <v/>
      </c>
      <c r="U124" t="s" s="1">
        <v>540</v>
      </c>
      <c r="V124" t="n" s="4">
        <v>0</v>
      </c>
      <c r="W124" t="s" s="1"/>
      <c r="X124" t="s" s="1">
        <v>593</v>
      </c>
      <c r="Y124" t="n" s="8">
        <v>822.04</v>
      </c>
      <c r="Z124" t="s" s="1">
        <v>316</v>
      </c>
      <c r="AA124" t="s" s="1">
        <v>538</v>
      </c>
      <c r="AB124" t="s" s="1"/>
      <c r="AC124" t="s" s="1"/>
      <c r="AD124" t="s" s="1">
        <v>8</v>
      </c>
    </row>
    <row r="125" spans="1:30">
      <c r="A125" t="n" s="4">
        <v>121</v>
      </c>
      <c r="B125" t="s" s="1">
        <v>278</v>
      </c>
      <c r="C125" t="s" s="5">
        <v>363</v>
      </c>
      <c r="D125" t="s" s="1">
        <v>25</v>
      </c>
      <c r="E125" t="s" s="1">
        <v>365</v>
      </c>
      <c r="F125" t="n" s="7">
        <v>45646.0</v>
      </c>
      <c r="G125" t="s" s="1"/>
      <c r="H125" t="n" s="7">
        <v>45646.0</v>
      </c>
      <c r="I125" t="n" s="4">
        <v>1</v>
      </c>
      <c r="J125" t="n" s="8">
        <v>3.0</v>
      </c>
      <c r="K125" t="n" s="8">
        <v>3314.4</v>
      </c>
      <c r="L125" t="n" s="8">
        <v>1104.8</v>
      </c>
      <c r="M125" t="n" s="8">
        <v>3314.4</v>
      </c>
      <c r="N125" t="n" s="8">
        <v>1104.8</v>
      </c>
      <c r="O125" t="s" s="5">
        <v>519</v>
      </c>
      <c r="P125" t="n" s="8">
        <v>0.0</v>
      </c>
      <c r="Q125" t="n" s="8">
        <v>0.0</v>
      </c>
      <c r="R125" t="s" s="1">
        <v>519</v>
      </c>
      <c r="S125" t="s" s="1">
        <v>43</v>
      </c>
      <c r="T125" s="9">
        <f>HYPERLINK("https://my.zakupivli.pro/remote/dispatcher/state_purchase_view/56003863")</f>
        <v/>
      </c>
      <c r="U125" t="s" s="1">
        <v>540</v>
      </c>
      <c r="V125" t="n" s="4">
        <v>0</v>
      </c>
      <c r="W125" t="s" s="1"/>
      <c r="X125" t="s" s="1">
        <v>593</v>
      </c>
      <c r="Y125" t="n" s="8">
        <v>3314.4</v>
      </c>
      <c r="Z125" t="s" s="1">
        <v>316</v>
      </c>
      <c r="AA125" t="s" s="1">
        <v>538</v>
      </c>
      <c r="AB125" t="s" s="1"/>
      <c r="AC125" t="s" s="1"/>
      <c r="AD125" t="s" s="1">
        <v>8</v>
      </c>
    </row>
    <row r="126" spans="1:30">
      <c r="A126" t="n" s="4">
        <v>122</v>
      </c>
      <c r="B126" t="s" s="1">
        <v>279</v>
      </c>
      <c r="C126" t="s" s="5">
        <v>407</v>
      </c>
      <c r="D126" t="s" s="1">
        <v>24</v>
      </c>
      <c r="E126" t="s" s="1">
        <v>365</v>
      </c>
      <c r="F126" t="n" s="7">
        <v>45646.0</v>
      </c>
      <c r="G126" t="s" s="1"/>
      <c r="H126" t="n" s="7">
        <v>45646.0</v>
      </c>
      <c r="I126" t="n" s="4">
        <v>1</v>
      </c>
      <c r="J126" t="n" s="8">
        <v>1.0</v>
      </c>
      <c r="K126" t="n" s="8">
        <v>5232.0</v>
      </c>
      <c r="L126" t="n" s="8">
        <v>5232.0</v>
      </c>
      <c r="M126" t="n" s="8">
        <v>5232.0</v>
      </c>
      <c r="N126" t="n" s="8">
        <v>5232.0</v>
      </c>
      <c r="O126" t="s" s="5">
        <v>519</v>
      </c>
      <c r="P126" t="n" s="8">
        <v>0.0</v>
      </c>
      <c r="Q126" t="n" s="8">
        <v>0.0</v>
      </c>
      <c r="R126" t="s" s="1">
        <v>519</v>
      </c>
      <c r="S126" t="s" s="1">
        <v>43</v>
      </c>
      <c r="T126" s="9">
        <f>HYPERLINK("https://my.zakupivli.pro/remote/dispatcher/state_purchase_view/56005432")</f>
        <v/>
      </c>
      <c r="U126" t="s" s="1">
        <v>540</v>
      </c>
      <c r="V126" t="n" s="4">
        <v>0</v>
      </c>
      <c r="W126" t="s" s="1"/>
      <c r="X126" t="s" s="1">
        <v>593</v>
      </c>
      <c r="Y126" t="n" s="8">
        <v>5232.0</v>
      </c>
      <c r="Z126" t="s" s="1">
        <v>316</v>
      </c>
      <c r="AA126" t="s" s="1">
        <v>538</v>
      </c>
      <c r="AB126" t="s" s="1"/>
      <c r="AC126" t="s" s="1"/>
      <c r="AD126" t="s" s="1">
        <v>8</v>
      </c>
    </row>
    <row r="127" spans="1:30">
      <c r="A127" t="n" s="4">
        <v>123</v>
      </c>
      <c r="B127" t="s" s="1">
        <v>280</v>
      </c>
      <c r="C127" t="s" s="5">
        <v>536</v>
      </c>
      <c r="D127" t="s" s="1">
        <v>26</v>
      </c>
      <c r="E127" t="s" s="1">
        <v>365</v>
      </c>
      <c r="F127" t="n" s="7">
        <v>45646.0</v>
      </c>
      <c r="G127" t="s" s="1"/>
      <c r="H127" t="n" s="7">
        <v>45646.0</v>
      </c>
      <c r="I127" t="n" s="4">
        <v>1</v>
      </c>
      <c r="J127" t="n" s="8">
        <v>1.0</v>
      </c>
      <c r="K127" t="n" s="8">
        <v>144.0</v>
      </c>
      <c r="L127" t="n" s="8">
        <v>144.0</v>
      </c>
      <c r="M127" t="n" s="8">
        <v>144.0</v>
      </c>
      <c r="N127" t="n" s="8">
        <v>144.0</v>
      </c>
      <c r="O127" t="s" s="5">
        <v>519</v>
      </c>
      <c r="P127" t="n" s="8">
        <v>0.0</v>
      </c>
      <c r="Q127" t="n" s="8">
        <v>0.0</v>
      </c>
      <c r="R127" t="s" s="1">
        <v>519</v>
      </c>
      <c r="S127" t="s" s="1">
        <v>43</v>
      </c>
      <c r="T127" s="9">
        <f>HYPERLINK("https://my.zakupivli.pro/remote/dispatcher/state_purchase_view/56006006")</f>
        <v/>
      </c>
      <c r="U127" t="s" s="1">
        <v>540</v>
      </c>
      <c r="V127" t="n" s="4">
        <v>0</v>
      </c>
      <c r="W127" t="s" s="1"/>
      <c r="X127" t="s" s="1">
        <v>593</v>
      </c>
      <c r="Y127" t="n" s="8">
        <v>144.0</v>
      </c>
      <c r="Z127" t="s" s="1">
        <v>316</v>
      </c>
      <c r="AA127" t="s" s="1">
        <v>538</v>
      </c>
      <c r="AB127" t="s" s="1"/>
      <c r="AC127" t="s" s="1"/>
      <c r="AD127" t="s" s="1">
        <v>8</v>
      </c>
    </row>
    <row r="128" spans="1:30">
      <c r="A128" t="n" s="4">
        <v>124</v>
      </c>
      <c r="B128" t="s" s="1">
        <v>281</v>
      </c>
      <c r="C128" t="s" s="5">
        <v>360</v>
      </c>
      <c r="D128" t="s" s="1">
        <v>119</v>
      </c>
      <c r="E128" t="s" s="1">
        <v>365</v>
      </c>
      <c r="F128" t="n" s="7">
        <v>45646.0</v>
      </c>
      <c r="G128" t="s" s="1"/>
      <c r="H128" t="n" s="7">
        <v>45646.0</v>
      </c>
      <c r="I128" t="n" s="4">
        <v>1</v>
      </c>
      <c r="J128" t="n" s="8">
        <v>4.0</v>
      </c>
      <c r="K128" t="n" s="8">
        <v>1875.0</v>
      </c>
      <c r="L128" t="n" s="8">
        <v>468.75</v>
      </c>
      <c r="M128" t="n" s="8">
        <v>1875.0</v>
      </c>
      <c r="N128" t="n" s="8">
        <v>468.75</v>
      </c>
      <c r="O128" t="s" s="5">
        <v>519</v>
      </c>
      <c r="P128" t="n" s="8">
        <v>0.0</v>
      </c>
      <c r="Q128" t="n" s="8">
        <v>0.0</v>
      </c>
      <c r="R128" t="s" s="1">
        <v>519</v>
      </c>
      <c r="S128" t="s" s="1">
        <v>43</v>
      </c>
      <c r="T128" s="9">
        <f>HYPERLINK("https://my.zakupivli.pro/remote/dispatcher/state_purchase_view/56007526")</f>
        <v/>
      </c>
      <c r="U128" t="s" s="1">
        <v>540</v>
      </c>
      <c r="V128" t="n" s="4">
        <v>0</v>
      </c>
      <c r="W128" t="s" s="1"/>
      <c r="X128" t="s" s="1">
        <v>593</v>
      </c>
      <c r="Y128" t="n" s="8">
        <v>1875.0</v>
      </c>
      <c r="Z128" t="s" s="1">
        <v>316</v>
      </c>
      <c r="AA128" t="s" s="1">
        <v>538</v>
      </c>
      <c r="AB128" t="s" s="1"/>
      <c r="AC128" t="s" s="1"/>
      <c r="AD128" t="s" s="1">
        <v>8</v>
      </c>
    </row>
    <row r="129" spans="1:30">
      <c r="A129" t="n" s="4">
        <v>125</v>
      </c>
      <c r="B129" t="s" s="1">
        <v>282</v>
      </c>
      <c r="C129" t="s" s="5">
        <v>381</v>
      </c>
      <c r="D129" t="s" s="1">
        <v>124</v>
      </c>
      <c r="E129" t="s" s="1">
        <v>365</v>
      </c>
      <c r="F129" t="n" s="7">
        <v>45649.0</v>
      </c>
      <c r="G129" t="s" s="1"/>
      <c r="H129" t="n" s="7">
        <v>45649.0</v>
      </c>
      <c r="I129" t="n" s="4">
        <v>1</v>
      </c>
      <c r="J129" t="n" s="8">
        <v>1.0</v>
      </c>
      <c r="K129" t="n" s="8">
        <v>1044.0</v>
      </c>
      <c r="L129" t="n" s="8">
        <v>1044.0</v>
      </c>
      <c r="M129" t="n" s="8">
        <v>1044.0</v>
      </c>
      <c r="N129" t="n" s="8">
        <v>1044.0</v>
      </c>
      <c r="O129" t="s" s="5">
        <v>519</v>
      </c>
      <c r="P129" t="n" s="8">
        <v>0.0</v>
      </c>
      <c r="Q129" t="n" s="8">
        <v>0.0</v>
      </c>
      <c r="R129" t="s" s="1">
        <v>519</v>
      </c>
      <c r="S129" t="s" s="1">
        <v>43</v>
      </c>
      <c r="T129" s="9">
        <f>HYPERLINK("https://my.zakupivli.pro/remote/dispatcher/state_purchase_view/56060669")</f>
        <v/>
      </c>
      <c r="U129" t="s" s="1">
        <v>540</v>
      </c>
      <c r="V129" t="n" s="4">
        <v>0</v>
      </c>
      <c r="W129" t="s" s="1"/>
      <c r="X129" t="s" s="1">
        <v>593</v>
      </c>
      <c r="Y129" t="n" s="8">
        <v>1044.0</v>
      </c>
      <c r="Z129" t="s" s="1">
        <v>316</v>
      </c>
      <c r="AA129" t="s" s="1">
        <v>538</v>
      </c>
      <c r="AB129" t="s" s="1"/>
      <c r="AC129" t="s" s="1"/>
      <c r="AD129" t="s" s="1">
        <v>8</v>
      </c>
    </row>
    <row r="130" spans="1:30">
      <c r="A130" t="n" s="4">
        <v>126</v>
      </c>
      <c r="B130" t="s" s="1">
        <v>283</v>
      </c>
      <c r="C130" t="s" s="5">
        <v>432</v>
      </c>
      <c r="D130" t="s" s="1">
        <v>109</v>
      </c>
      <c r="E130" t="s" s="1">
        <v>365</v>
      </c>
      <c r="F130" t="n" s="7">
        <v>45649.0</v>
      </c>
      <c r="G130" t="s" s="1"/>
      <c r="H130" t="n" s="7">
        <v>45649.0</v>
      </c>
      <c r="I130" t="n" s="4">
        <v>1</v>
      </c>
      <c r="J130" t="n" s="8">
        <v>2.0</v>
      </c>
      <c r="K130" t="n" s="8">
        <v>549.0</v>
      </c>
      <c r="L130" t="n" s="8">
        <v>274.5</v>
      </c>
      <c r="M130" t="n" s="8">
        <v>549.0</v>
      </c>
      <c r="N130" t="n" s="8">
        <v>274.5</v>
      </c>
      <c r="O130" t="s" s="5">
        <v>519</v>
      </c>
      <c r="P130" t="n" s="8">
        <v>0.0</v>
      </c>
      <c r="Q130" t="n" s="8">
        <v>0.0</v>
      </c>
      <c r="R130" t="s" s="1">
        <v>519</v>
      </c>
      <c r="S130" t="s" s="1">
        <v>43</v>
      </c>
      <c r="T130" s="9">
        <f>HYPERLINK("https://my.zakupivli.pro/remote/dispatcher/state_purchase_view/56060914")</f>
        <v/>
      </c>
      <c r="U130" t="s" s="1">
        <v>540</v>
      </c>
      <c r="V130" t="n" s="4">
        <v>0</v>
      </c>
      <c r="W130" t="s" s="1"/>
      <c r="X130" t="s" s="1">
        <v>593</v>
      </c>
      <c r="Y130" t="n" s="8">
        <v>549.0</v>
      </c>
      <c r="Z130" t="s" s="1">
        <v>316</v>
      </c>
      <c r="AA130" t="s" s="1">
        <v>538</v>
      </c>
      <c r="AB130" t="s" s="1"/>
      <c r="AC130" t="s" s="1"/>
      <c r="AD130" t="s" s="1">
        <v>8</v>
      </c>
    </row>
    <row r="131" spans="1:30">
      <c r="A131" t="n" s="4">
        <v>127</v>
      </c>
      <c r="B131" t="s" s="1">
        <v>284</v>
      </c>
      <c r="C131" t="s" s="5">
        <v>417</v>
      </c>
      <c r="D131" t="s" s="1">
        <v>47</v>
      </c>
      <c r="E131" t="s" s="1">
        <v>365</v>
      </c>
      <c r="F131" t="n" s="7">
        <v>45649.0</v>
      </c>
      <c r="G131" t="s" s="1"/>
      <c r="H131" t="n" s="7">
        <v>45649.0</v>
      </c>
      <c r="I131" t="n" s="4">
        <v>1</v>
      </c>
      <c r="J131" t="n" s="8">
        <v>11.0</v>
      </c>
      <c r="K131" t="n" s="8">
        <v>1095.0</v>
      </c>
      <c r="L131" t="n" s="8">
        <v>99.54545454545455</v>
      </c>
      <c r="M131" t="n" s="8">
        <v>1095.0</v>
      </c>
      <c r="N131" t="n" s="8">
        <v>99.54545454545455</v>
      </c>
      <c r="O131" t="s" s="5">
        <v>519</v>
      </c>
      <c r="P131" t="n" s="8">
        <v>0.0</v>
      </c>
      <c r="Q131" t="n" s="8">
        <v>0.0</v>
      </c>
      <c r="R131" t="s" s="1">
        <v>519</v>
      </c>
      <c r="S131" t="s" s="1">
        <v>43</v>
      </c>
      <c r="T131" s="9">
        <f>HYPERLINK("https://my.zakupivli.pro/remote/dispatcher/state_purchase_view/56061035")</f>
        <v/>
      </c>
      <c r="U131" t="s" s="1">
        <v>540</v>
      </c>
      <c r="V131" t="n" s="4">
        <v>0</v>
      </c>
      <c r="W131" t="s" s="1"/>
      <c r="X131" t="s" s="1">
        <v>593</v>
      </c>
      <c r="Y131" t="n" s="8">
        <v>1095.0</v>
      </c>
      <c r="Z131" t="s" s="1">
        <v>316</v>
      </c>
      <c r="AA131" t="s" s="1">
        <v>538</v>
      </c>
      <c r="AB131" t="s" s="1"/>
      <c r="AC131" t="s" s="1"/>
      <c r="AD131" t="s" s="1">
        <v>8</v>
      </c>
    </row>
    <row r="132" spans="1:30">
      <c r="A132" t="n" s="4">
        <v>128</v>
      </c>
      <c r="B132" t="s" s="1">
        <v>285</v>
      </c>
      <c r="C132" t="s" s="5">
        <v>433</v>
      </c>
      <c r="D132" t="s" s="1">
        <v>64</v>
      </c>
      <c r="E132" t="s" s="1">
        <v>365</v>
      </c>
      <c r="F132" t="n" s="7">
        <v>45649.0</v>
      </c>
      <c r="G132" t="s" s="1"/>
      <c r="H132" t="n" s="7">
        <v>45649.0</v>
      </c>
      <c r="I132" t="n" s="4">
        <v>1</v>
      </c>
      <c r="J132" t="n" s="8">
        <v>1.0</v>
      </c>
      <c r="K132" t="n" s="8">
        <v>360.0</v>
      </c>
      <c r="L132" t="n" s="8">
        <v>360.0</v>
      </c>
      <c r="M132" t="n" s="8">
        <v>360.0</v>
      </c>
      <c r="N132" t="n" s="8">
        <v>360.0</v>
      </c>
      <c r="O132" t="s" s="5">
        <v>519</v>
      </c>
      <c r="P132" t="n" s="8">
        <v>0.0</v>
      </c>
      <c r="Q132" t="n" s="8">
        <v>0.0</v>
      </c>
      <c r="R132" t="s" s="1">
        <v>519</v>
      </c>
      <c r="S132" t="s" s="1">
        <v>43</v>
      </c>
      <c r="T132" s="9">
        <f>HYPERLINK("https://my.zakupivli.pro/remote/dispatcher/state_purchase_view/56061197")</f>
        <v/>
      </c>
      <c r="U132" t="s" s="1">
        <v>540</v>
      </c>
      <c r="V132" t="n" s="4">
        <v>0</v>
      </c>
      <c r="W132" t="s" s="1"/>
      <c r="X132" t="s" s="1">
        <v>560</v>
      </c>
      <c r="Y132" t="n" s="8">
        <v>360.0</v>
      </c>
      <c r="Z132" t="s" s="1">
        <v>316</v>
      </c>
      <c r="AA132" t="s" s="1">
        <v>538</v>
      </c>
      <c r="AB132" t="s" s="1"/>
      <c r="AC132" t="s" s="1"/>
      <c r="AD132" t="s" s="1">
        <v>8</v>
      </c>
    </row>
    <row r="133" spans="1:30">
      <c r="A133" t="n" s="4">
        <v>129</v>
      </c>
      <c r="B133" t="s" s="1">
        <v>286</v>
      </c>
      <c r="C133" t="s" s="5">
        <v>383</v>
      </c>
      <c r="D133" t="s" s="1">
        <v>84</v>
      </c>
      <c r="E133" t="s" s="1">
        <v>365</v>
      </c>
      <c r="F133" t="n" s="7">
        <v>45649.0</v>
      </c>
      <c r="G133" t="s" s="1"/>
      <c r="H133" t="n" s="7">
        <v>45649.0</v>
      </c>
      <c r="I133" t="n" s="4">
        <v>1</v>
      </c>
      <c r="J133" t="n" s="8">
        <v>6.0</v>
      </c>
      <c r="K133" t="n" s="8">
        <v>1614.0</v>
      </c>
      <c r="L133" t="n" s="8">
        <v>269.0</v>
      </c>
      <c r="M133" t="n" s="8">
        <v>1614.0</v>
      </c>
      <c r="N133" t="n" s="8">
        <v>269.0</v>
      </c>
      <c r="O133" t="s" s="5">
        <v>519</v>
      </c>
      <c r="P133" t="n" s="8">
        <v>0.0</v>
      </c>
      <c r="Q133" t="n" s="8">
        <v>0.0</v>
      </c>
      <c r="R133" t="s" s="1">
        <v>519</v>
      </c>
      <c r="S133" t="s" s="1">
        <v>43</v>
      </c>
      <c r="T133" s="9">
        <f>HYPERLINK("https://my.zakupivli.pro/remote/dispatcher/state_purchase_view/56061404")</f>
        <v/>
      </c>
      <c r="U133" t="s" s="1">
        <v>540</v>
      </c>
      <c r="V133" t="n" s="4">
        <v>0</v>
      </c>
      <c r="W133" t="s" s="1"/>
      <c r="X133" t="s" s="1">
        <v>560</v>
      </c>
      <c r="Y133" t="n" s="8">
        <v>1614.0</v>
      </c>
      <c r="Z133" t="s" s="1">
        <v>316</v>
      </c>
      <c r="AA133" t="s" s="1">
        <v>538</v>
      </c>
      <c r="AB133" t="s" s="1"/>
      <c r="AC133" t="s" s="1"/>
      <c r="AD133" t="s" s="1">
        <v>8</v>
      </c>
    </row>
    <row r="134" spans="1:30">
      <c r="A134" t="n" s="4">
        <v>130</v>
      </c>
      <c r="B134" t="s" s="1">
        <v>287</v>
      </c>
      <c r="C134" t="s" s="5">
        <v>377</v>
      </c>
      <c r="D134" t="s" s="1">
        <v>40</v>
      </c>
      <c r="E134" t="s" s="1">
        <v>365</v>
      </c>
      <c r="F134" t="n" s="7">
        <v>45649.0</v>
      </c>
      <c r="G134" t="s" s="1"/>
      <c r="H134" t="n" s="7">
        <v>45649.0</v>
      </c>
      <c r="I134" t="n" s="4">
        <v>1</v>
      </c>
      <c r="J134" t="n" s="8">
        <v>1.0</v>
      </c>
      <c r="K134" t="n" s="8">
        <v>21.0</v>
      </c>
      <c r="L134" t="n" s="8">
        <v>21.0</v>
      </c>
      <c r="M134" t="n" s="8">
        <v>21.0</v>
      </c>
      <c r="N134" t="n" s="8">
        <v>21.0</v>
      </c>
      <c r="O134" t="s" s="5">
        <v>519</v>
      </c>
      <c r="P134" t="n" s="8">
        <v>0.0</v>
      </c>
      <c r="Q134" t="n" s="8">
        <v>0.0</v>
      </c>
      <c r="R134" t="s" s="1">
        <v>519</v>
      </c>
      <c r="S134" t="s" s="1">
        <v>43</v>
      </c>
      <c r="T134" s="9">
        <f>HYPERLINK("https://my.zakupivli.pro/remote/dispatcher/state_purchase_view/56061495")</f>
        <v/>
      </c>
      <c r="U134" t="s" s="1">
        <v>540</v>
      </c>
      <c r="V134" t="n" s="4">
        <v>0</v>
      </c>
      <c r="W134" t="s" s="1"/>
      <c r="X134" t="s" s="1">
        <v>560</v>
      </c>
      <c r="Y134" t="n" s="8">
        <v>21.0</v>
      </c>
      <c r="Z134" t="s" s="1">
        <v>316</v>
      </c>
      <c r="AA134" t="s" s="1">
        <v>538</v>
      </c>
      <c r="AB134" t="s" s="1"/>
      <c r="AC134" t="s" s="1"/>
      <c r="AD134" t="s" s="1">
        <v>8</v>
      </c>
    </row>
    <row r="135" spans="1:30">
      <c r="A135" t="n" s="4">
        <v>131</v>
      </c>
      <c r="B135" t="s" s="1">
        <v>288</v>
      </c>
      <c r="C135" t="s" s="5">
        <v>321</v>
      </c>
      <c r="D135" t="s" s="1">
        <v>72</v>
      </c>
      <c r="E135" t="s" s="1">
        <v>365</v>
      </c>
      <c r="F135" t="n" s="7">
        <v>45649.0</v>
      </c>
      <c r="G135" t="s" s="1"/>
      <c r="H135" t="n" s="7">
        <v>45649.0</v>
      </c>
      <c r="I135" t="n" s="4">
        <v>1</v>
      </c>
      <c r="J135" t="s" s="1">
        <v>543</v>
      </c>
      <c r="K135" t="n" s="8">
        <v>376.5</v>
      </c>
      <c r="L135" t="n" s="8">
        <v>0.0</v>
      </c>
      <c r="M135" t="n" s="8">
        <v>376.5</v>
      </c>
      <c r="N135" t="s" s="1">
        <v>543</v>
      </c>
      <c r="O135" t="s" s="5">
        <v>519</v>
      </c>
      <c r="P135" t="n" s="8">
        <v>0.0</v>
      </c>
      <c r="Q135" t="n" s="8">
        <v>0.0</v>
      </c>
      <c r="R135" t="s" s="1">
        <v>519</v>
      </c>
      <c r="S135" t="s" s="1">
        <v>43</v>
      </c>
      <c r="T135" s="9">
        <f>HYPERLINK("https://my.zakupivli.pro/remote/dispatcher/state_purchase_view/56061960")</f>
        <v/>
      </c>
      <c r="U135" t="s" s="1">
        <v>540</v>
      </c>
      <c r="V135" t="n" s="4">
        <v>0</v>
      </c>
      <c r="W135" t="s" s="1"/>
      <c r="X135" t="s" s="1">
        <v>560</v>
      </c>
      <c r="Y135" t="n" s="8">
        <v>376.5</v>
      </c>
      <c r="Z135" t="s" s="1">
        <v>316</v>
      </c>
      <c r="AA135" t="s" s="1">
        <v>538</v>
      </c>
      <c r="AB135" t="s" s="1"/>
      <c r="AC135" t="s" s="1"/>
      <c r="AD135" t="s" s="1">
        <v>8</v>
      </c>
    </row>
    <row r="136" spans="1:30">
      <c r="A136" t="n" s="4">
        <v>132</v>
      </c>
      <c r="B136" t="s" s="1">
        <v>289</v>
      </c>
      <c r="C136" t="s" s="5">
        <v>463</v>
      </c>
      <c r="D136" t="s" s="1">
        <v>26</v>
      </c>
      <c r="E136" t="s" s="1">
        <v>365</v>
      </c>
      <c r="F136" t="n" s="7">
        <v>45649.0</v>
      </c>
      <c r="G136" t="s" s="1"/>
      <c r="H136" t="n" s="7">
        <v>45649.0</v>
      </c>
      <c r="I136" t="n" s="4">
        <v>1</v>
      </c>
      <c r="J136" t="s" s="1">
        <v>543</v>
      </c>
      <c r="K136" t="n" s="8">
        <v>210.0</v>
      </c>
      <c r="L136" t="n" s="8">
        <v>0.0</v>
      </c>
      <c r="M136" t="n" s="8">
        <v>210.0</v>
      </c>
      <c r="N136" t="s" s="1">
        <v>543</v>
      </c>
      <c r="O136" t="s" s="5">
        <v>519</v>
      </c>
      <c r="P136" t="n" s="8">
        <v>0.0</v>
      </c>
      <c r="Q136" t="n" s="8">
        <v>0.0</v>
      </c>
      <c r="R136" t="s" s="1">
        <v>519</v>
      </c>
      <c r="S136" t="s" s="1">
        <v>43</v>
      </c>
      <c r="T136" s="9">
        <f>HYPERLINK("https://my.zakupivli.pro/remote/dispatcher/state_purchase_view/56062249")</f>
        <v/>
      </c>
      <c r="U136" t="s" s="1">
        <v>540</v>
      </c>
      <c r="V136" t="n" s="4">
        <v>0</v>
      </c>
      <c r="W136" t="s" s="1"/>
      <c r="X136" t="s" s="1">
        <v>559</v>
      </c>
      <c r="Y136" t="n" s="8">
        <v>210.0</v>
      </c>
      <c r="Z136" t="s" s="1">
        <v>316</v>
      </c>
      <c r="AA136" t="s" s="1">
        <v>538</v>
      </c>
      <c r="AB136" t="s" s="1"/>
      <c r="AC136" t="s" s="1"/>
      <c r="AD136" t="s" s="1">
        <v>8</v>
      </c>
    </row>
    <row r="137" spans="1:30">
      <c r="A137" t="n" s="4">
        <v>133</v>
      </c>
      <c r="B137" t="s" s="1">
        <v>290</v>
      </c>
      <c r="C137" t="s" s="5">
        <v>400</v>
      </c>
      <c r="D137" t="s" s="1">
        <v>71</v>
      </c>
      <c r="E137" t="s" s="1">
        <v>365</v>
      </c>
      <c r="F137" t="n" s="7">
        <v>45649.0</v>
      </c>
      <c r="G137" t="s" s="1"/>
      <c r="H137" t="n" s="7">
        <v>45649.0</v>
      </c>
      <c r="I137" t="n" s="4">
        <v>1</v>
      </c>
      <c r="J137" t="n" s="8">
        <v>1.0</v>
      </c>
      <c r="K137" t="n" s="8">
        <v>888.0</v>
      </c>
      <c r="L137" t="n" s="8">
        <v>888.0</v>
      </c>
      <c r="M137" t="n" s="8">
        <v>888.0</v>
      </c>
      <c r="N137" t="n" s="8">
        <v>888.0</v>
      </c>
      <c r="O137" t="s" s="5">
        <v>519</v>
      </c>
      <c r="P137" t="n" s="8">
        <v>0.0</v>
      </c>
      <c r="Q137" t="n" s="8">
        <v>0.0</v>
      </c>
      <c r="R137" t="s" s="1">
        <v>519</v>
      </c>
      <c r="S137" t="s" s="1">
        <v>43</v>
      </c>
      <c r="T137" s="9">
        <f>HYPERLINK("https://my.zakupivli.pro/remote/dispatcher/state_purchase_view/56062353")</f>
        <v/>
      </c>
      <c r="U137" t="s" s="1">
        <v>540</v>
      </c>
      <c r="V137" t="n" s="4">
        <v>0</v>
      </c>
      <c r="W137" t="s" s="1"/>
      <c r="X137" t="s" s="1">
        <v>559</v>
      </c>
      <c r="Y137" t="n" s="8">
        <v>888.0</v>
      </c>
      <c r="Z137" t="s" s="1">
        <v>316</v>
      </c>
      <c r="AA137" t="s" s="1">
        <v>538</v>
      </c>
      <c r="AB137" t="s" s="1"/>
      <c r="AC137" t="s" s="1"/>
      <c r="AD137" t="s" s="1">
        <v>8</v>
      </c>
    </row>
    <row r="138" spans="1:30">
      <c r="A138" t="n" s="4">
        <v>134</v>
      </c>
      <c r="B138" t="s" s="1">
        <v>291</v>
      </c>
      <c r="C138" t="s" s="5">
        <v>501</v>
      </c>
      <c r="D138" t="s" s="1">
        <v>115</v>
      </c>
      <c r="E138" t="s" s="1">
        <v>365</v>
      </c>
      <c r="F138" t="n" s="7">
        <v>45649.0</v>
      </c>
      <c r="G138" t="s" s="1"/>
      <c r="H138" t="n" s="7">
        <v>45649.0</v>
      </c>
      <c r="I138" t="n" s="4">
        <v>1</v>
      </c>
      <c r="J138" t="n" s="8">
        <v>47.0</v>
      </c>
      <c r="K138" t="n" s="8">
        <v>4881.0</v>
      </c>
      <c r="L138" t="n" s="8">
        <v>103.85106382978724</v>
      </c>
      <c r="M138" t="n" s="8">
        <v>4881.0</v>
      </c>
      <c r="N138" t="n" s="8">
        <v>103.85106382978724</v>
      </c>
      <c r="O138" t="s" s="5">
        <v>519</v>
      </c>
      <c r="P138" t="n" s="8">
        <v>0.0</v>
      </c>
      <c r="Q138" t="n" s="8">
        <v>0.0</v>
      </c>
      <c r="R138" t="s" s="1">
        <v>519</v>
      </c>
      <c r="S138" t="s" s="1">
        <v>43</v>
      </c>
      <c r="T138" s="9">
        <f>HYPERLINK("https://my.zakupivli.pro/remote/dispatcher/state_purchase_view/56062789")</f>
        <v/>
      </c>
      <c r="U138" t="s" s="1">
        <v>540</v>
      </c>
      <c r="V138" t="n" s="4">
        <v>0</v>
      </c>
      <c r="W138" t="s" s="1"/>
      <c r="X138" t="s" s="1">
        <v>594</v>
      </c>
      <c r="Y138" t="n" s="8">
        <v>4881.0</v>
      </c>
      <c r="Z138" t="s" s="1">
        <v>316</v>
      </c>
      <c r="AA138" t="s" s="1">
        <v>538</v>
      </c>
      <c r="AB138" t="s" s="1"/>
      <c r="AC138" t="s" s="1"/>
      <c r="AD138" t="s" s="1">
        <v>8</v>
      </c>
    </row>
    <row r="139" spans="1:30">
      <c r="A139" t="n" s="4">
        <v>135</v>
      </c>
      <c r="B139" t="s" s="1">
        <v>292</v>
      </c>
      <c r="C139" t="s" s="5">
        <v>371</v>
      </c>
      <c r="D139" t="s" s="1">
        <v>122</v>
      </c>
      <c r="E139" t="s" s="1">
        <v>365</v>
      </c>
      <c r="F139" t="n" s="7">
        <v>45649.0</v>
      </c>
      <c r="G139" t="s" s="1"/>
      <c r="H139" t="n" s="7">
        <v>45649.0</v>
      </c>
      <c r="I139" t="n" s="4">
        <v>1</v>
      </c>
      <c r="J139" t="s" s="1">
        <v>543</v>
      </c>
      <c r="K139" t="n" s="8">
        <v>10974.0</v>
      </c>
      <c r="L139" t="n" s="8">
        <v>0.0</v>
      </c>
      <c r="M139" t="n" s="8">
        <v>10974.0</v>
      </c>
      <c r="N139" t="s" s="1">
        <v>543</v>
      </c>
      <c r="O139" t="s" s="5">
        <v>519</v>
      </c>
      <c r="P139" t="n" s="8">
        <v>0.0</v>
      </c>
      <c r="Q139" t="n" s="8">
        <v>0.0</v>
      </c>
      <c r="R139" t="s" s="1">
        <v>519</v>
      </c>
      <c r="S139" t="s" s="1">
        <v>43</v>
      </c>
      <c r="T139" s="9">
        <f>HYPERLINK("https://my.zakupivli.pro/remote/dispatcher/state_purchase_view/56063423")</f>
        <v/>
      </c>
      <c r="U139" t="s" s="1">
        <v>540</v>
      </c>
      <c r="V139" t="n" s="4">
        <v>0</v>
      </c>
      <c r="W139" t="s" s="1"/>
      <c r="X139" t="s" s="1">
        <v>561</v>
      </c>
      <c r="Y139" t="n" s="8">
        <v>10974.0</v>
      </c>
      <c r="Z139" t="s" s="1">
        <v>316</v>
      </c>
      <c r="AA139" t="s" s="1">
        <v>538</v>
      </c>
      <c r="AB139" t="s" s="1"/>
      <c r="AC139" t="s" s="1"/>
      <c r="AD139" t="s" s="1">
        <v>8</v>
      </c>
    </row>
    <row r="140" spans="1:30">
      <c r="A140" t="n" s="4">
        <v>136</v>
      </c>
      <c r="B140" t="s" s="1">
        <v>293</v>
      </c>
      <c r="C140" t="s" s="5">
        <v>406</v>
      </c>
      <c r="D140" t="s" s="1">
        <v>63</v>
      </c>
      <c r="E140" t="s" s="1">
        <v>365</v>
      </c>
      <c r="F140" t="n" s="7">
        <v>45649.0</v>
      </c>
      <c r="G140" t="s" s="1"/>
      <c r="H140" t="n" s="7">
        <v>45649.0</v>
      </c>
      <c r="I140" t="n" s="4">
        <v>1</v>
      </c>
      <c r="J140" t="n" s="8">
        <v>2.0</v>
      </c>
      <c r="K140" t="n" s="8">
        <v>1230.0</v>
      </c>
      <c r="L140" t="n" s="8">
        <v>615.0</v>
      </c>
      <c r="M140" t="n" s="8">
        <v>1230.0</v>
      </c>
      <c r="N140" t="n" s="8">
        <v>615.0</v>
      </c>
      <c r="O140" t="s" s="5">
        <v>519</v>
      </c>
      <c r="P140" t="n" s="8">
        <v>0.0</v>
      </c>
      <c r="Q140" t="n" s="8">
        <v>0.0</v>
      </c>
      <c r="R140" t="s" s="1">
        <v>519</v>
      </c>
      <c r="S140" t="s" s="1">
        <v>43</v>
      </c>
      <c r="T140" s="9">
        <f>HYPERLINK("https://my.zakupivli.pro/remote/dispatcher/state_purchase_view/56063836")</f>
        <v/>
      </c>
      <c r="U140" t="s" s="1">
        <v>540</v>
      </c>
      <c r="V140" t="n" s="4">
        <v>0</v>
      </c>
      <c r="W140" t="s" s="1"/>
      <c r="X140" t="s" s="1">
        <v>561</v>
      </c>
      <c r="Y140" t="n" s="8">
        <v>1230.0</v>
      </c>
      <c r="Z140" t="s" s="1">
        <v>316</v>
      </c>
      <c r="AA140" t="s" s="1">
        <v>538</v>
      </c>
      <c r="AB140" t="s" s="1"/>
      <c r="AC140" t="s" s="1"/>
      <c r="AD140" t="s" s="1">
        <v>8</v>
      </c>
    </row>
    <row r="141" spans="1:30">
      <c r="A141" t="n" s="4">
        <v>137</v>
      </c>
      <c r="B141" t="s" s="1">
        <v>294</v>
      </c>
      <c r="C141" t="s" s="5">
        <v>457</v>
      </c>
      <c r="D141" t="s" s="1">
        <v>149</v>
      </c>
      <c r="E141" t="s" s="1">
        <v>365</v>
      </c>
      <c r="F141" t="n" s="7">
        <v>45649.0</v>
      </c>
      <c r="G141" t="s" s="1"/>
      <c r="H141" t="n" s="7">
        <v>45649.0</v>
      </c>
      <c r="I141" t="n" s="4">
        <v>1</v>
      </c>
      <c r="J141" t="n" s="8">
        <v>1.0</v>
      </c>
      <c r="K141" t="n" s="8">
        <v>19500.0</v>
      </c>
      <c r="L141" t="n" s="8">
        <v>19500.0</v>
      </c>
      <c r="M141" t="n" s="8">
        <v>19500.0</v>
      </c>
      <c r="N141" t="n" s="8">
        <v>19500.0</v>
      </c>
      <c r="O141" t="s" s="5">
        <v>507</v>
      </c>
      <c r="P141" t="n" s="8">
        <v>0.0</v>
      </c>
      <c r="Q141" t="n" s="8">
        <v>0.0</v>
      </c>
      <c r="R141" t="s" s="1">
        <v>507</v>
      </c>
      <c r="S141" t="s" s="1">
        <v>53</v>
      </c>
      <c r="T141" s="9">
        <f>HYPERLINK("https://my.zakupivli.pro/remote/dispatcher/state_purchase_view/56065237")</f>
        <v/>
      </c>
      <c r="U141" t="s" s="1">
        <v>540</v>
      </c>
      <c r="V141" t="n" s="4">
        <v>0</v>
      </c>
      <c r="W141" t="s" s="1"/>
      <c r="X141" t="s" s="1">
        <v>600</v>
      </c>
      <c r="Y141" t="n" s="8">
        <v>19500.0</v>
      </c>
      <c r="Z141" t="s" s="1">
        <v>316</v>
      </c>
      <c r="AA141" t="s" s="1">
        <v>538</v>
      </c>
      <c r="AB141" t="s" s="1"/>
      <c r="AC141" t="s" s="1"/>
      <c r="AD141" t="s" s="1">
        <v>8</v>
      </c>
    </row>
    <row r="142" spans="1:30">
      <c r="A142" t="n" s="4">
        <v>138</v>
      </c>
      <c r="B142" t="s" s="1">
        <v>295</v>
      </c>
      <c r="C142" t="s" s="5">
        <v>457</v>
      </c>
      <c r="D142" t="s" s="1">
        <v>149</v>
      </c>
      <c r="E142" t="s" s="1">
        <v>365</v>
      </c>
      <c r="F142" t="n" s="7">
        <v>45649.0</v>
      </c>
      <c r="G142" t="s" s="1"/>
      <c r="H142" t="n" s="7">
        <v>45649.0</v>
      </c>
      <c r="I142" t="n" s="4">
        <v>1</v>
      </c>
      <c r="J142" t="n" s="8">
        <v>1.0</v>
      </c>
      <c r="K142" t="n" s="8">
        <v>20483.52</v>
      </c>
      <c r="L142" t="n" s="8">
        <v>20483.52</v>
      </c>
      <c r="M142" t="n" s="8">
        <v>20483.52</v>
      </c>
      <c r="N142" t="n" s="8">
        <v>20483.52</v>
      </c>
      <c r="O142" t="s" s="5">
        <v>507</v>
      </c>
      <c r="P142" t="n" s="8">
        <v>0.0</v>
      </c>
      <c r="Q142" t="n" s="8">
        <v>0.0</v>
      </c>
      <c r="R142" t="s" s="1">
        <v>507</v>
      </c>
      <c r="S142" t="s" s="1">
        <v>53</v>
      </c>
      <c r="T142" s="9">
        <f>HYPERLINK("https://my.zakupivli.pro/remote/dispatcher/state_purchase_view/56065449")</f>
        <v/>
      </c>
      <c r="U142" t="s" s="1">
        <v>540</v>
      </c>
      <c r="V142" t="n" s="4">
        <v>0</v>
      </c>
      <c r="W142" t="s" s="1"/>
      <c r="X142" t="s" s="1">
        <v>569</v>
      </c>
      <c r="Y142" t="n" s="8">
        <v>20483.52</v>
      </c>
      <c r="Z142" t="s" s="1">
        <v>316</v>
      </c>
      <c r="AA142" t="s" s="1">
        <v>538</v>
      </c>
      <c r="AB142" t="s" s="1"/>
      <c r="AC142" t="s" s="1"/>
      <c r="AD142" t="s" s="1">
        <v>8</v>
      </c>
    </row>
    <row r="143" spans="1:30">
      <c r="A143" t="n" s="4">
        <v>139</v>
      </c>
      <c r="B143" t="s" s="1">
        <v>296</v>
      </c>
      <c r="C143" t="s" s="5">
        <v>347</v>
      </c>
      <c r="D143" t="s" s="1">
        <v>34</v>
      </c>
      <c r="E143" t="s" s="1">
        <v>365</v>
      </c>
      <c r="F143" t="n" s="7">
        <v>45649.0</v>
      </c>
      <c r="G143" t="s" s="1"/>
      <c r="H143" t="n" s="7">
        <v>45649.0</v>
      </c>
      <c r="I143" t="n" s="4">
        <v>1</v>
      </c>
      <c r="J143" t="n" s="8">
        <v>9.0</v>
      </c>
      <c r="K143" t="n" s="8">
        <v>5330.0</v>
      </c>
      <c r="L143" t="n" s="8">
        <v>592.2222222222222</v>
      </c>
      <c r="M143" t="n" s="8">
        <v>5330.0</v>
      </c>
      <c r="N143" t="n" s="8">
        <v>592.2222222222222</v>
      </c>
      <c r="O143" t="s" s="5">
        <v>520</v>
      </c>
      <c r="P143" t="n" s="8">
        <v>0.0</v>
      </c>
      <c r="Q143" t="n" s="8">
        <v>0.0</v>
      </c>
      <c r="R143" t="s" s="1">
        <v>520</v>
      </c>
      <c r="S143" t="s" s="1">
        <v>59</v>
      </c>
      <c r="T143" s="9">
        <f>HYPERLINK("https://my.zakupivli.pro/remote/dispatcher/state_purchase_view/56065681")</f>
        <v/>
      </c>
      <c r="U143" t="s" s="1">
        <v>540</v>
      </c>
      <c r="V143" t="n" s="4">
        <v>0</v>
      </c>
      <c r="W143" t="s" s="1"/>
      <c r="X143" t="s" s="1">
        <v>599</v>
      </c>
      <c r="Y143" t="n" s="8">
        <v>5330.0</v>
      </c>
      <c r="Z143" t="s" s="1">
        <v>316</v>
      </c>
      <c r="AA143" t="s" s="1">
        <v>538</v>
      </c>
      <c r="AB143" t="s" s="1"/>
      <c r="AC143" t="s" s="1"/>
      <c r="AD143" t="s" s="1">
        <v>8</v>
      </c>
    </row>
    <row r="144" spans="1:30">
      <c r="A144" t="n" s="4">
        <v>140</v>
      </c>
      <c r="B144" t="s" s="1">
        <v>297</v>
      </c>
      <c r="C144" t="s" s="5">
        <v>347</v>
      </c>
      <c r="D144" t="s" s="1">
        <v>34</v>
      </c>
      <c r="E144" t="s" s="1">
        <v>365</v>
      </c>
      <c r="F144" t="n" s="7">
        <v>45649.0</v>
      </c>
      <c r="G144" t="s" s="1"/>
      <c r="H144" t="n" s="7">
        <v>45649.0</v>
      </c>
      <c r="I144" t="n" s="4">
        <v>1</v>
      </c>
      <c r="J144" t="n" s="8">
        <v>8.0</v>
      </c>
      <c r="K144" t="n" s="8">
        <v>9475.0</v>
      </c>
      <c r="L144" t="n" s="8">
        <v>1184.375</v>
      </c>
      <c r="M144" t="n" s="8">
        <v>9475.0</v>
      </c>
      <c r="N144" t="n" s="8">
        <v>1184.375</v>
      </c>
      <c r="O144" t="s" s="5">
        <v>485</v>
      </c>
      <c r="P144" t="n" s="8">
        <v>0.0</v>
      </c>
      <c r="Q144" t="n" s="8">
        <v>0.0</v>
      </c>
      <c r="R144" t="s" s="1">
        <v>485</v>
      </c>
      <c r="S144" t="s" s="1">
        <v>87</v>
      </c>
      <c r="T144" s="9">
        <f>HYPERLINK("https://my.zakupivli.pro/remote/dispatcher/state_purchase_view/56066188")</f>
        <v/>
      </c>
      <c r="U144" t="s" s="1">
        <v>540</v>
      </c>
      <c r="V144" t="n" s="4">
        <v>0</v>
      </c>
      <c r="W144" t="s" s="1"/>
      <c r="X144" t="s" s="1">
        <v>595</v>
      </c>
      <c r="Y144" t="n" s="8">
        <v>9475.0</v>
      </c>
      <c r="Z144" t="s" s="1">
        <v>316</v>
      </c>
      <c r="AA144" t="s" s="1">
        <v>538</v>
      </c>
      <c r="AB144" t="s" s="1"/>
      <c r="AC144" t="s" s="1"/>
      <c r="AD144" t="s" s="1">
        <v>8</v>
      </c>
    </row>
    <row r="145" spans="1:30">
      <c r="A145" t="n" s="4">
        <v>141</v>
      </c>
      <c r="B145" t="s" s="1">
        <v>298</v>
      </c>
      <c r="C145" t="s" s="5">
        <v>444</v>
      </c>
      <c r="D145" t="s" s="1">
        <v>153</v>
      </c>
      <c r="E145" t="s" s="1">
        <v>365</v>
      </c>
      <c r="F145" t="n" s="7">
        <v>45649.0</v>
      </c>
      <c r="G145" t="s" s="1"/>
      <c r="H145" t="n" s="7">
        <v>45649.0</v>
      </c>
      <c r="I145" t="n" s="4">
        <v>1</v>
      </c>
      <c r="J145" t="n" s="8">
        <v>1.0</v>
      </c>
      <c r="K145" t="n" s="8">
        <v>880.0</v>
      </c>
      <c r="L145" t="n" s="8">
        <v>880.0</v>
      </c>
      <c r="M145" t="n" s="8">
        <v>880.0</v>
      </c>
      <c r="N145" t="n" s="8">
        <v>880.0</v>
      </c>
      <c r="O145" t="s" s="5">
        <v>494</v>
      </c>
      <c r="P145" t="n" s="8">
        <v>0.0</v>
      </c>
      <c r="Q145" t="n" s="8">
        <v>0.0</v>
      </c>
      <c r="R145" t="s" s="1">
        <v>494</v>
      </c>
      <c r="S145" t="s" s="1">
        <v>79</v>
      </c>
      <c r="T145" s="9">
        <f>HYPERLINK("https://my.zakupivli.pro/remote/dispatcher/state_purchase_view/56072165")</f>
        <v/>
      </c>
      <c r="U145" t="s" s="1">
        <v>540</v>
      </c>
      <c r="V145" t="n" s="4">
        <v>0</v>
      </c>
      <c r="W145" t="s" s="1"/>
      <c r="X145" t="s" s="1">
        <v>591</v>
      </c>
      <c r="Y145" t="n" s="8">
        <v>880.0</v>
      </c>
      <c r="Z145" t="s" s="1">
        <v>316</v>
      </c>
      <c r="AA145" t="s" s="1">
        <v>538</v>
      </c>
      <c r="AB145" t="s" s="1"/>
      <c r="AC145" t="s" s="1"/>
      <c r="AD145" t="s" s="1">
        <v>8</v>
      </c>
    </row>
    <row r="146" spans="1:30">
      <c r="A146" t="n" s="4">
        <v>142</v>
      </c>
      <c r="B146" t="s" s="1">
        <v>299</v>
      </c>
      <c r="C146" t="s" s="5">
        <v>502</v>
      </c>
      <c r="D146" t="s" s="1">
        <v>115</v>
      </c>
      <c r="E146" t="s" s="1">
        <v>365</v>
      </c>
      <c r="F146" t="n" s="7">
        <v>45649.0</v>
      </c>
      <c r="G146" t="s" s="1"/>
      <c r="H146" t="n" s="7">
        <v>45649.0</v>
      </c>
      <c r="I146" t="n" s="4">
        <v>1</v>
      </c>
      <c r="J146" t="s" s="1">
        <v>543</v>
      </c>
      <c r="K146" t="n" s="8">
        <v>24942.0</v>
      </c>
      <c r="L146" t="n" s="8">
        <v>0.0</v>
      </c>
      <c r="M146" t="n" s="8">
        <v>24942.0</v>
      </c>
      <c r="N146" t="s" s="1">
        <v>543</v>
      </c>
      <c r="O146" t="s" s="5">
        <v>514</v>
      </c>
      <c r="P146" t="n" s="8">
        <v>0.0</v>
      </c>
      <c r="Q146" t="n" s="8">
        <v>0.0</v>
      </c>
      <c r="R146" t="s" s="1">
        <v>514</v>
      </c>
      <c r="S146" t="s" s="1">
        <v>52</v>
      </c>
      <c r="T146" s="9">
        <f>HYPERLINK("https://my.zakupivli.pro/remote/dispatcher/state_purchase_view/56074669")</f>
        <v/>
      </c>
      <c r="U146" t="s" s="1">
        <v>540</v>
      </c>
      <c r="V146" t="n" s="4">
        <v>0</v>
      </c>
      <c r="W146" t="s" s="1"/>
      <c r="X146" t="s" s="1">
        <v>551</v>
      </c>
      <c r="Y146" t="n" s="8">
        <v>24942.0</v>
      </c>
      <c r="Z146" t="s" s="1">
        <v>316</v>
      </c>
      <c r="AA146" t="s" s="1">
        <v>538</v>
      </c>
      <c r="AB146" t="s" s="1"/>
      <c r="AC146" t="s" s="1"/>
      <c r="AD146" t="s" s="1">
        <v>8</v>
      </c>
    </row>
    <row r="147" spans="1:30">
      <c r="A147" t="n" s="4">
        <v>143</v>
      </c>
      <c r="B147" t="s" s="1">
        <v>300</v>
      </c>
      <c r="C147" t="s" s="5">
        <v>391</v>
      </c>
      <c r="D147" t="s" s="1">
        <v>22</v>
      </c>
      <c r="E147" t="s" s="1">
        <v>365</v>
      </c>
      <c r="F147" t="n" s="7">
        <v>45649.0</v>
      </c>
      <c r="G147" t="s" s="1"/>
      <c r="H147" t="n" s="7">
        <v>45649.0</v>
      </c>
      <c r="I147" t="n" s="4">
        <v>1</v>
      </c>
      <c r="J147" t="n" s="8">
        <v>10.0</v>
      </c>
      <c r="K147" t="n" s="8">
        <v>450.0</v>
      </c>
      <c r="L147" t="n" s="8">
        <v>45.0</v>
      </c>
      <c r="M147" t="n" s="8">
        <v>450.0</v>
      </c>
      <c r="N147" t="n" s="8">
        <v>45.0</v>
      </c>
      <c r="O147" t="s" s="5">
        <v>514</v>
      </c>
      <c r="P147" t="n" s="8">
        <v>0.0</v>
      </c>
      <c r="Q147" t="n" s="8">
        <v>0.0</v>
      </c>
      <c r="R147" t="s" s="1">
        <v>514</v>
      </c>
      <c r="S147" t="s" s="1">
        <v>52</v>
      </c>
      <c r="T147" s="9">
        <f>HYPERLINK("https://my.zakupivli.pro/remote/dispatcher/state_purchase_view/56074817")</f>
        <v/>
      </c>
      <c r="U147" t="s" s="1">
        <v>540</v>
      </c>
      <c r="V147" t="n" s="4">
        <v>0</v>
      </c>
      <c r="W147" t="s" s="1"/>
      <c r="X147" t="s" s="1">
        <v>551</v>
      </c>
      <c r="Y147" t="n" s="8">
        <v>450.0</v>
      </c>
      <c r="Z147" t="s" s="1">
        <v>316</v>
      </c>
      <c r="AA147" t="s" s="1">
        <v>538</v>
      </c>
      <c r="AB147" t="s" s="1"/>
      <c r="AC147" t="s" s="1"/>
      <c r="AD147" t="s" s="1">
        <v>8</v>
      </c>
    </row>
    <row r="148" spans="1:30">
      <c r="A148" t="n" s="4">
        <v>144</v>
      </c>
      <c r="B148" t="s" s="1">
        <v>301</v>
      </c>
      <c r="C148" t="s" s="5">
        <v>342</v>
      </c>
      <c r="D148" t="s" s="1">
        <v>132</v>
      </c>
      <c r="E148" t="s" s="1">
        <v>365</v>
      </c>
      <c r="F148" t="n" s="7">
        <v>45649.0</v>
      </c>
      <c r="G148" t="s" s="1"/>
      <c r="H148" t="n" s="7">
        <v>45649.0</v>
      </c>
      <c r="I148" t="n" s="4">
        <v>1</v>
      </c>
      <c r="J148" t="n" s="8">
        <v>4.0</v>
      </c>
      <c r="K148" t="n" s="8">
        <v>625.0</v>
      </c>
      <c r="L148" t="n" s="8">
        <v>156.25</v>
      </c>
      <c r="M148" t="n" s="8">
        <v>625.0</v>
      </c>
      <c r="N148" t="n" s="8">
        <v>156.25</v>
      </c>
      <c r="O148" t="s" s="5">
        <v>514</v>
      </c>
      <c r="P148" t="n" s="8">
        <v>0.0</v>
      </c>
      <c r="Q148" t="n" s="8">
        <v>0.0</v>
      </c>
      <c r="R148" t="s" s="1">
        <v>514</v>
      </c>
      <c r="S148" t="s" s="1">
        <v>52</v>
      </c>
      <c r="T148" s="9">
        <f>HYPERLINK("https://my.zakupivli.pro/remote/dispatcher/state_purchase_view/56074973")</f>
        <v/>
      </c>
      <c r="U148" t="s" s="1">
        <v>540</v>
      </c>
      <c r="V148" t="n" s="4">
        <v>0</v>
      </c>
      <c r="W148" t="s" s="1"/>
      <c r="X148" t="s" s="1">
        <v>551</v>
      </c>
      <c r="Y148" t="n" s="8">
        <v>625.0</v>
      </c>
      <c r="Z148" t="s" s="1">
        <v>316</v>
      </c>
      <c r="AA148" t="s" s="1">
        <v>538</v>
      </c>
      <c r="AB148" t="s" s="1"/>
      <c r="AC148" t="s" s="1"/>
      <c r="AD148" t="s" s="1">
        <v>8</v>
      </c>
    </row>
    <row r="149" spans="1:30">
      <c r="A149" t="n" s="4">
        <v>145</v>
      </c>
      <c r="B149" t="s" s="1">
        <v>302</v>
      </c>
      <c r="C149" t="s" s="5">
        <v>384</v>
      </c>
      <c r="D149" t="s" s="1">
        <v>122</v>
      </c>
      <c r="E149" t="s" s="1">
        <v>365</v>
      </c>
      <c r="F149" t="n" s="7">
        <v>45649.0</v>
      </c>
      <c r="G149" t="s" s="1"/>
      <c r="H149" t="n" s="7">
        <v>45649.0</v>
      </c>
      <c r="I149" t="n" s="4">
        <v>1</v>
      </c>
      <c r="J149" t="n" s="8">
        <v>4.0</v>
      </c>
      <c r="K149" t="n" s="8">
        <v>14000.0</v>
      </c>
      <c r="L149" t="n" s="8">
        <v>3500.0</v>
      </c>
      <c r="M149" t="n" s="8">
        <v>14000.0</v>
      </c>
      <c r="N149" t="n" s="8">
        <v>3500.0</v>
      </c>
      <c r="O149" t="s" s="5">
        <v>514</v>
      </c>
      <c r="P149" t="n" s="8">
        <v>0.0</v>
      </c>
      <c r="Q149" t="n" s="8">
        <v>0.0</v>
      </c>
      <c r="R149" t="s" s="1">
        <v>514</v>
      </c>
      <c r="S149" t="s" s="1">
        <v>52</v>
      </c>
      <c r="T149" s="9">
        <f>HYPERLINK("https://my.zakupivli.pro/remote/dispatcher/state_purchase_view/56075543")</f>
        <v/>
      </c>
      <c r="U149" t="s" s="1">
        <v>540</v>
      </c>
      <c r="V149" t="n" s="4">
        <v>0</v>
      </c>
      <c r="W149" t="s" s="1"/>
      <c r="X149" t="s" s="1">
        <v>551</v>
      </c>
      <c r="Y149" t="n" s="8">
        <v>14000.0</v>
      </c>
      <c r="Z149" t="s" s="1">
        <v>316</v>
      </c>
      <c r="AA149" t="s" s="1">
        <v>538</v>
      </c>
      <c r="AB149" t="s" s="1"/>
      <c r="AC149" t="s" s="1"/>
      <c r="AD149" t="s" s="1">
        <v>8</v>
      </c>
    </row>
    <row r="150" spans="1:30">
      <c r="A150" t="n" s="4">
        <v>146</v>
      </c>
      <c r="B150" t="s" s="1">
        <v>303</v>
      </c>
      <c r="C150" t="s" s="5">
        <v>390</v>
      </c>
      <c r="D150" t="s" s="1">
        <v>108</v>
      </c>
      <c r="E150" t="s" s="1">
        <v>365</v>
      </c>
      <c r="F150" t="n" s="7">
        <v>45649.0</v>
      </c>
      <c r="G150" t="s" s="1"/>
      <c r="H150" t="n" s="7">
        <v>45649.0</v>
      </c>
      <c r="I150" t="n" s="4">
        <v>1</v>
      </c>
      <c r="J150" t="n" s="8">
        <v>41.0</v>
      </c>
      <c r="K150" t="n" s="8">
        <v>8185.0</v>
      </c>
      <c r="L150" t="n" s="8">
        <v>199.6341463414634</v>
      </c>
      <c r="M150" t="n" s="8">
        <v>8185.0</v>
      </c>
      <c r="N150" t="n" s="8">
        <v>199.6341463414634</v>
      </c>
      <c r="O150" t="s" s="5">
        <v>514</v>
      </c>
      <c r="P150" t="n" s="8">
        <v>0.0</v>
      </c>
      <c r="Q150" t="n" s="8">
        <v>0.0</v>
      </c>
      <c r="R150" t="s" s="1">
        <v>514</v>
      </c>
      <c r="S150" t="s" s="1">
        <v>52</v>
      </c>
      <c r="T150" s="9">
        <f>HYPERLINK("https://my.zakupivli.pro/remote/dispatcher/state_purchase_view/56075673")</f>
        <v/>
      </c>
      <c r="U150" t="s" s="1">
        <v>540</v>
      </c>
      <c r="V150" t="n" s="4">
        <v>0</v>
      </c>
      <c r="W150" t="s" s="1"/>
      <c r="X150" t="s" s="1">
        <v>551</v>
      </c>
      <c r="Y150" t="n" s="8">
        <v>8185.0</v>
      </c>
      <c r="Z150" t="s" s="1">
        <v>316</v>
      </c>
      <c r="AA150" t="s" s="1">
        <v>538</v>
      </c>
      <c r="AB150" t="s" s="1"/>
      <c r="AC150" t="s" s="1"/>
      <c r="AD150" t="s" s="1">
        <v>8</v>
      </c>
    </row>
    <row r="151" spans="1:30">
      <c r="A151" t="n" s="4">
        <v>147</v>
      </c>
      <c r="B151" t="s" s="1">
        <v>304</v>
      </c>
      <c r="C151" t="s" s="5">
        <v>375</v>
      </c>
      <c r="D151" t="s" s="1">
        <v>30</v>
      </c>
      <c r="E151" t="s" s="1">
        <v>365</v>
      </c>
      <c r="F151" t="n" s="7">
        <v>45649.0</v>
      </c>
      <c r="G151" t="s" s="1"/>
      <c r="H151" t="n" s="7">
        <v>45649.0</v>
      </c>
      <c r="I151" t="n" s="4">
        <v>1</v>
      </c>
      <c r="J151" t="n" s="8">
        <v>4.0</v>
      </c>
      <c r="K151" t="n" s="8">
        <v>776.0</v>
      </c>
      <c r="L151" t="n" s="8">
        <v>194.0</v>
      </c>
      <c r="M151" t="n" s="8">
        <v>776.0</v>
      </c>
      <c r="N151" t="n" s="8">
        <v>194.0</v>
      </c>
      <c r="O151" t="s" s="5">
        <v>514</v>
      </c>
      <c r="P151" t="n" s="8">
        <v>0.0</v>
      </c>
      <c r="Q151" t="n" s="8">
        <v>0.0</v>
      </c>
      <c r="R151" t="s" s="1">
        <v>514</v>
      </c>
      <c r="S151" t="s" s="1">
        <v>52</v>
      </c>
      <c r="T151" s="9">
        <f>HYPERLINK("https://my.zakupivli.pro/remote/dispatcher/state_purchase_view/56076064")</f>
        <v/>
      </c>
      <c r="U151" t="s" s="1">
        <v>540</v>
      </c>
      <c r="V151" t="n" s="4">
        <v>0</v>
      </c>
      <c r="W151" t="s" s="1"/>
      <c r="X151" t="s" s="1">
        <v>551</v>
      </c>
      <c r="Y151" t="n" s="8">
        <v>776.0</v>
      </c>
      <c r="Z151" t="s" s="1">
        <v>316</v>
      </c>
      <c r="AA151" t="s" s="1">
        <v>538</v>
      </c>
      <c r="AB151" t="s" s="1"/>
      <c r="AC151" t="s" s="1"/>
      <c r="AD151" t="s" s="1">
        <v>8</v>
      </c>
    </row>
    <row r="152" spans="1:30">
      <c r="A152" t="n" s="4">
        <v>148</v>
      </c>
      <c r="B152" t="s" s="1">
        <v>305</v>
      </c>
      <c r="C152" t="s" s="5">
        <v>392</v>
      </c>
      <c r="D152" t="s" s="1">
        <v>126</v>
      </c>
      <c r="E152" t="s" s="1">
        <v>365</v>
      </c>
      <c r="F152" t="n" s="7">
        <v>45649.0</v>
      </c>
      <c r="G152" t="s" s="1"/>
      <c r="H152" t="n" s="7">
        <v>45649.0</v>
      </c>
      <c r="I152" t="n" s="4">
        <v>1</v>
      </c>
      <c r="J152" t="n" s="8">
        <v>30.0</v>
      </c>
      <c r="K152" t="n" s="8">
        <v>158.0</v>
      </c>
      <c r="L152" t="n" s="8">
        <v>5.266666666666667</v>
      </c>
      <c r="M152" t="n" s="8">
        <v>158.0</v>
      </c>
      <c r="N152" t="n" s="8">
        <v>5.266666666666667</v>
      </c>
      <c r="O152" t="s" s="5">
        <v>514</v>
      </c>
      <c r="P152" t="n" s="8">
        <v>0.0</v>
      </c>
      <c r="Q152" t="n" s="8">
        <v>0.0</v>
      </c>
      <c r="R152" t="s" s="1">
        <v>514</v>
      </c>
      <c r="S152" t="s" s="1">
        <v>52</v>
      </c>
      <c r="T152" s="9">
        <f>HYPERLINK("https://my.zakupivli.pro/remote/dispatcher/state_purchase_view/56076241")</f>
        <v/>
      </c>
      <c r="U152" t="s" s="1">
        <v>540</v>
      </c>
      <c r="V152" t="n" s="4">
        <v>0</v>
      </c>
      <c r="W152" t="s" s="1"/>
      <c r="X152" t="s" s="1">
        <v>551</v>
      </c>
      <c r="Y152" t="n" s="8">
        <v>158.0</v>
      </c>
      <c r="Z152" t="s" s="1">
        <v>316</v>
      </c>
      <c r="AA152" t="s" s="1">
        <v>538</v>
      </c>
      <c r="AB152" t="s" s="1"/>
      <c r="AC152" t="s" s="1"/>
      <c r="AD152" t="s" s="1">
        <v>8</v>
      </c>
    </row>
    <row r="153" spans="1:30">
      <c r="A153" t="n" s="4">
        <v>149</v>
      </c>
      <c r="B153" t="s" s="1">
        <v>306</v>
      </c>
      <c r="C153" t="s" s="5">
        <v>449</v>
      </c>
      <c r="D153" t="s" s="1">
        <v>120</v>
      </c>
      <c r="E153" t="s" s="1">
        <v>365</v>
      </c>
      <c r="F153" t="n" s="7">
        <v>45649.0</v>
      </c>
      <c r="G153" t="s" s="1"/>
      <c r="H153" t="n" s="7">
        <v>45649.0</v>
      </c>
      <c r="I153" t="n" s="4">
        <v>1</v>
      </c>
      <c r="J153" t="n" s="8">
        <v>0.042</v>
      </c>
      <c r="K153" t="n" s="8">
        <v>3150.0</v>
      </c>
      <c r="L153" t="n" s="8">
        <v>75000.0</v>
      </c>
      <c r="M153" t="n" s="8">
        <v>3150.0</v>
      </c>
      <c r="N153" t="n" s="8">
        <v>0.0</v>
      </c>
      <c r="O153" t="s" s="5">
        <v>519</v>
      </c>
      <c r="P153" t="n" s="8">
        <v>0.0</v>
      </c>
      <c r="Q153" t="n" s="8">
        <v>0.0</v>
      </c>
      <c r="R153" t="s" s="1">
        <v>519</v>
      </c>
      <c r="S153" t="s" s="1">
        <v>43</v>
      </c>
      <c r="T153" s="9">
        <f>HYPERLINK("https://my.zakupivli.pro/remote/dispatcher/state_purchase_view/56076620")</f>
        <v/>
      </c>
      <c r="U153" t="s" s="1">
        <v>540</v>
      </c>
      <c r="V153" t="n" s="4">
        <v>0</v>
      </c>
      <c r="W153" t="s" s="1"/>
      <c r="X153" t="s" s="1">
        <v>561</v>
      </c>
      <c r="Y153" t="n" s="8">
        <v>3150.0</v>
      </c>
      <c r="Z153" t="s" s="1">
        <v>316</v>
      </c>
      <c r="AA153" t="s" s="1">
        <v>538</v>
      </c>
      <c r="AB153" t="s" s="1"/>
      <c r="AC153" t="s" s="1"/>
      <c r="AD153" t="s" s="1">
        <v>8</v>
      </c>
    </row>
    <row r="154" spans="1:30">
      <c r="A154" t="n" s="4">
        <v>150</v>
      </c>
      <c r="B154" t="s" s="1">
        <v>307</v>
      </c>
      <c r="C154" t="s" s="5">
        <v>473</v>
      </c>
      <c r="D154" t="s" s="1">
        <v>123</v>
      </c>
      <c r="E154" t="s" s="1">
        <v>365</v>
      </c>
      <c r="F154" t="n" s="7">
        <v>45649.0</v>
      </c>
      <c r="G154" t="s" s="1"/>
      <c r="H154" t="n" s="7">
        <v>45649.0</v>
      </c>
      <c r="I154" t="n" s="4">
        <v>1</v>
      </c>
      <c r="J154" t="n" s="8">
        <v>1.0</v>
      </c>
      <c r="K154" t="n" s="8">
        <v>3066.0</v>
      </c>
      <c r="L154" t="n" s="8">
        <v>3066.0</v>
      </c>
      <c r="M154" t="n" s="8">
        <v>3066.0</v>
      </c>
      <c r="N154" t="n" s="8">
        <v>3066.0</v>
      </c>
      <c r="O154" t="s" s="5">
        <v>519</v>
      </c>
      <c r="P154" t="n" s="8">
        <v>0.0</v>
      </c>
      <c r="Q154" t="n" s="8">
        <v>0.0</v>
      </c>
      <c r="R154" t="s" s="1">
        <v>519</v>
      </c>
      <c r="S154" t="s" s="1">
        <v>43</v>
      </c>
      <c r="T154" s="9">
        <f>HYPERLINK("https://my.zakupivli.pro/remote/dispatcher/state_purchase_view/56076785")</f>
        <v/>
      </c>
      <c r="U154" t="s" s="1">
        <v>540</v>
      </c>
      <c r="V154" t="n" s="4">
        <v>0</v>
      </c>
      <c r="W154" t="s" s="1"/>
      <c r="X154" t="s" s="1">
        <v>561</v>
      </c>
      <c r="Y154" t="n" s="8">
        <v>3066.0</v>
      </c>
      <c r="Z154" t="s" s="1">
        <v>316</v>
      </c>
      <c r="AA154" t="s" s="1">
        <v>538</v>
      </c>
      <c r="AB154" t="s" s="1"/>
      <c r="AC154" t="s" s="1"/>
      <c r="AD154" t="s" s="1">
        <v>8</v>
      </c>
    </row>
    <row r="155" spans="1:30">
      <c r="A155" t="n" s="4">
        <v>151</v>
      </c>
      <c r="B155" t="s" s="1">
        <v>308</v>
      </c>
      <c r="C155" t="s" s="5">
        <v>353</v>
      </c>
      <c r="D155" t="s" s="1">
        <v>22</v>
      </c>
      <c r="E155" t="s" s="1">
        <v>365</v>
      </c>
      <c r="F155" t="n" s="7">
        <v>45649.0</v>
      </c>
      <c r="G155" t="s" s="1"/>
      <c r="H155" t="n" s="7">
        <v>45649.0</v>
      </c>
      <c r="I155" t="n" s="4">
        <v>1</v>
      </c>
      <c r="J155" t="n" s="8">
        <v>23.0</v>
      </c>
      <c r="K155" t="n" s="8">
        <v>822.0</v>
      </c>
      <c r="L155" t="n" s="8">
        <v>35.73913043478261</v>
      </c>
      <c r="M155" t="n" s="8">
        <v>822.0</v>
      </c>
      <c r="N155" t="n" s="8">
        <v>35.73913043478261</v>
      </c>
      <c r="O155" t="s" s="5">
        <v>519</v>
      </c>
      <c r="P155" t="n" s="8">
        <v>0.0</v>
      </c>
      <c r="Q155" t="n" s="8">
        <v>0.0</v>
      </c>
      <c r="R155" t="s" s="1">
        <v>519</v>
      </c>
      <c r="S155" t="s" s="1">
        <v>43</v>
      </c>
      <c r="T155" s="9">
        <f>HYPERLINK("https://my.zakupivli.pro/remote/dispatcher/state_purchase_view/56077051")</f>
        <v/>
      </c>
      <c r="U155" t="s" s="1">
        <v>540</v>
      </c>
      <c r="V155" t="n" s="4">
        <v>0</v>
      </c>
      <c r="W155" t="s" s="1"/>
      <c r="X155" t="s" s="1">
        <v>561</v>
      </c>
      <c r="Y155" t="n" s="8">
        <v>822.0</v>
      </c>
      <c r="Z155" t="s" s="1">
        <v>316</v>
      </c>
      <c r="AA155" t="s" s="1">
        <v>538</v>
      </c>
      <c r="AB155" t="s" s="1"/>
      <c r="AC155" t="s" s="1"/>
      <c r="AD155" t="s" s="1">
        <v>8</v>
      </c>
    </row>
    <row r="156" spans="1:30">
      <c r="A156" t="n" s="4">
        <v>152</v>
      </c>
      <c r="B156" t="s" s="1">
        <v>309</v>
      </c>
      <c r="C156" t="s" s="5">
        <v>340</v>
      </c>
      <c r="D156" t="s" s="1">
        <v>132</v>
      </c>
      <c r="E156" t="s" s="1">
        <v>365</v>
      </c>
      <c r="F156" t="n" s="7">
        <v>45649.0</v>
      </c>
      <c r="G156" t="s" s="1"/>
      <c r="H156" t="n" s="7">
        <v>45649.0</v>
      </c>
      <c r="I156" t="n" s="4">
        <v>1</v>
      </c>
      <c r="J156" t="n" s="8">
        <v>1.0</v>
      </c>
      <c r="K156" t="n" s="8">
        <v>72.0</v>
      </c>
      <c r="L156" t="n" s="8">
        <v>72.0</v>
      </c>
      <c r="M156" t="n" s="8">
        <v>72.0</v>
      </c>
      <c r="N156" t="n" s="8">
        <v>72.0</v>
      </c>
      <c r="O156" t="s" s="5">
        <v>519</v>
      </c>
      <c r="P156" t="n" s="8">
        <v>0.0</v>
      </c>
      <c r="Q156" t="n" s="8">
        <v>0.0</v>
      </c>
      <c r="R156" t="s" s="1">
        <v>519</v>
      </c>
      <c r="S156" t="s" s="1">
        <v>43</v>
      </c>
      <c r="T156" s="9">
        <f>HYPERLINK("https://my.zakupivli.pro/remote/dispatcher/state_purchase_view/56077237")</f>
        <v/>
      </c>
      <c r="U156" t="s" s="1">
        <v>540</v>
      </c>
      <c r="V156" t="n" s="4">
        <v>0</v>
      </c>
      <c r="W156" t="s" s="1"/>
      <c r="X156" t="s" s="1">
        <v>561</v>
      </c>
      <c r="Y156" t="n" s="8">
        <v>72.0</v>
      </c>
      <c r="Z156" t="s" s="1">
        <v>316</v>
      </c>
      <c r="AA156" t="s" s="1">
        <v>538</v>
      </c>
      <c r="AB156" t="s" s="1"/>
      <c r="AC156" t="s" s="1"/>
      <c r="AD156" t="s" s="1">
        <v>8</v>
      </c>
    </row>
    <row r="157" spans="1:30">
      <c r="A157" t="n" s="4">
        <v>153</v>
      </c>
      <c r="B157" t="s" s="1">
        <v>310</v>
      </c>
      <c r="C157" t="s" s="5">
        <v>329</v>
      </c>
      <c r="D157" t="s" s="1">
        <v>67</v>
      </c>
      <c r="E157" t="s" s="1">
        <v>365</v>
      </c>
      <c r="F157" t="n" s="7">
        <v>45649.0</v>
      </c>
      <c r="G157" t="s" s="1"/>
      <c r="H157" t="n" s="7">
        <v>45649.0</v>
      </c>
      <c r="I157" t="n" s="4">
        <v>1</v>
      </c>
      <c r="J157" t="n" s="8">
        <v>729.0</v>
      </c>
      <c r="K157" t="n" s="8">
        <v>729.0</v>
      </c>
      <c r="L157" t="n" s="8">
        <v>1.0</v>
      </c>
      <c r="M157" t="n" s="8">
        <v>729.0</v>
      </c>
      <c r="N157" t="n" s="8">
        <v>1.0</v>
      </c>
      <c r="O157" t="s" s="5">
        <v>519</v>
      </c>
      <c r="P157" t="n" s="8">
        <v>0.0</v>
      </c>
      <c r="Q157" t="n" s="8">
        <v>0.0</v>
      </c>
      <c r="R157" t="s" s="1">
        <v>519</v>
      </c>
      <c r="S157" t="s" s="1">
        <v>43</v>
      </c>
      <c r="T157" s="9">
        <f>HYPERLINK("https://my.zakupivli.pro/remote/dispatcher/state_purchase_view/56078219")</f>
        <v/>
      </c>
      <c r="U157" t="s" s="1">
        <v>540</v>
      </c>
      <c r="V157" t="n" s="4">
        <v>0</v>
      </c>
      <c r="W157" t="s" s="1"/>
      <c r="X157" t="s" s="1">
        <v>561</v>
      </c>
      <c r="Y157" t="n" s="8">
        <v>729.0</v>
      </c>
      <c r="Z157" t="s" s="1">
        <v>316</v>
      </c>
      <c r="AA157" t="s" s="1">
        <v>538</v>
      </c>
      <c r="AB157" t="s" s="1"/>
      <c r="AC157" t="s" s="1"/>
      <c r="AD157" t="s" s="1">
        <v>8</v>
      </c>
    </row>
    <row r="158" spans="1:30">
      <c r="A158" t="n" s="4">
        <v>154</v>
      </c>
      <c r="B158" t="s" s="1">
        <v>311</v>
      </c>
      <c r="C158" t="s" s="5">
        <v>398</v>
      </c>
      <c r="D158" t="s" s="1">
        <v>70</v>
      </c>
      <c r="E158" t="s" s="1">
        <v>365</v>
      </c>
      <c r="F158" t="n" s="7">
        <v>45649.0</v>
      </c>
      <c r="G158" t="s" s="1"/>
      <c r="H158" t="n" s="7">
        <v>45649.0</v>
      </c>
      <c r="I158" t="n" s="4">
        <v>1</v>
      </c>
      <c r="J158" t="n" s="8">
        <v>3.0</v>
      </c>
      <c r="K158" t="n" s="8">
        <v>180.0</v>
      </c>
      <c r="L158" t="n" s="8">
        <v>60.0</v>
      </c>
      <c r="M158" t="n" s="8">
        <v>180.0</v>
      </c>
      <c r="N158" t="n" s="8">
        <v>60.0</v>
      </c>
      <c r="O158" t="s" s="5">
        <v>519</v>
      </c>
      <c r="P158" t="n" s="8">
        <v>0.0</v>
      </c>
      <c r="Q158" t="n" s="8">
        <v>0.0</v>
      </c>
      <c r="R158" t="s" s="1">
        <v>519</v>
      </c>
      <c r="S158" t="s" s="1">
        <v>43</v>
      </c>
      <c r="T158" s="9">
        <f>HYPERLINK("https://my.zakupivli.pro/remote/dispatcher/state_purchase_view/56078950")</f>
        <v/>
      </c>
      <c r="U158" t="s" s="1">
        <v>540</v>
      </c>
      <c r="V158" t="n" s="4">
        <v>0</v>
      </c>
      <c r="W158" t="s" s="1"/>
      <c r="X158" t="s" s="1">
        <v>561</v>
      </c>
      <c r="Y158" t="n" s="8">
        <v>180.0</v>
      </c>
      <c r="Z158" t="s" s="1">
        <v>316</v>
      </c>
      <c r="AA158" t="s" s="1">
        <v>538</v>
      </c>
      <c r="AB158" t="s" s="1"/>
      <c r="AC158" t="s" s="1"/>
      <c r="AD158" t="s" s="1">
        <v>8</v>
      </c>
    </row>
    <row r="159" spans="1:30">
      <c r="A159" t="n" s="4">
        <v>155</v>
      </c>
      <c r="B159" t="s" s="1">
        <v>312</v>
      </c>
      <c r="C159" t="s" s="5">
        <v>467</v>
      </c>
      <c r="D159" t="s" s="1">
        <v>71</v>
      </c>
      <c r="E159" t="s" s="1">
        <v>365</v>
      </c>
      <c r="F159" t="n" s="7">
        <v>45649.0</v>
      </c>
      <c r="G159" t="s" s="1"/>
      <c r="H159" t="n" s="7">
        <v>45649.0</v>
      </c>
      <c r="I159" t="n" s="4">
        <v>1</v>
      </c>
      <c r="J159" t="n" s="8">
        <v>4.0</v>
      </c>
      <c r="K159" t="n" s="8">
        <v>1560.0</v>
      </c>
      <c r="L159" t="n" s="8">
        <v>390.0</v>
      </c>
      <c r="M159" t="n" s="8">
        <v>1560.0</v>
      </c>
      <c r="N159" t="n" s="8">
        <v>390.0</v>
      </c>
      <c r="O159" t="s" s="5">
        <v>519</v>
      </c>
      <c r="P159" t="n" s="8">
        <v>0.0</v>
      </c>
      <c r="Q159" t="n" s="8">
        <v>0.0</v>
      </c>
      <c r="R159" t="s" s="1">
        <v>519</v>
      </c>
      <c r="S159" t="s" s="1">
        <v>43</v>
      </c>
      <c r="T159" s="9">
        <f>HYPERLINK("https://my.zakupivli.pro/remote/dispatcher/state_purchase_view/56079056")</f>
        <v/>
      </c>
      <c r="U159" t="s" s="1">
        <v>540</v>
      </c>
      <c r="V159" t="n" s="4">
        <v>0</v>
      </c>
      <c r="W159" t="s" s="1"/>
      <c r="X159" t="s" s="1">
        <v>561</v>
      </c>
      <c r="Y159" t="n" s="8">
        <v>1560.0</v>
      </c>
      <c r="Z159" t="s" s="1">
        <v>316</v>
      </c>
      <c r="AA159" t="s" s="1">
        <v>538</v>
      </c>
      <c r="AB159" t="s" s="1"/>
      <c r="AC159" t="s" s="1"/>
      <c r="AD159" t="s" s="1">
        <v>8</v>
      </c>
    </row>
    <row r="160" spans="1:30">
      <c r="A160" t="n" s="4">
        <v>156</v>
      </c>
      <c r="B160" t="s" s="1">
        <v>313</v>
      </c>
      <c r="C160" t="s" s="5">
        <v>376</v>
      </c>
      <c r="D160" t="s" s="1">
        <v>36</v>
      </c>
      <c r="E160" t="s" s="1">
        <v>365</v>
      </c>
      <c r="F160" t="n" s="7">
        <v>45652.0</v>
      </c>
      <c r="G160" t="s" s="1"/>
      <c r="H160" t="n" s="7">
        <v>45652.0</v>
      </c>
      <c r="I160" t="n" s="4">
        <v>1</v>
      </c>
      <c r="J160" t="n" s="8">
        <v>200.0</v>
      </c>
      <c r="K160" t="n" s="8">
        <v>31100.0</v>
      </c>
      <c r="L160" t="n" s="8">
        <v>155.5</v>
      </c>
      <c r="M160" t="n" s="8">
        <v>31100.0</v>
      </c>
      <c r="N160" t="n" s="8">
        <v>155.5</v>
      </c>
      <c r="O160" t="s" s="5">
        <v>524</v>
      </c>
      <c r="P160" t="n" s="8">
        <v>0.0</v>
      </c>
      <c r="Q160" t="n" s="8">
        <v>0.0</v>
      </c>
      <c r="R160" t="s" s="1">
        <v>524</v>
      </c>
      <c r="S160" t="s" s="1">
        <v>58</v>
      </c>
      <c r="T160" s="9">
        <f>HYPERLINK("https://my.zakupivli.pro/remote/dispatcher/state_purchase_view/56202754")</f>
        <v/>
      </c>
      <c r="U160" t="s" s="1">
        <v>540</v>
      </c>
      <c r="V160" t="n" s="4">
        <v>0</v>
      </c>
      <c r="W160" t="s" s="1"/>
      <c r="X160" t="s" s="1">
        <v>573</v>
      </c>
      <c r="Y160" t="n" s="8">
        <v>31100.0</v>
      </c>
      <c r="Z160" t="s" s="1">
        <v>316</v>
      </c>
      <c r="AA160" t="s" s="1">
        <v>538</v>
      </c>
      <c r="AB160" t="s" s="1"/>
      <c r="AC160" t="s" s="1"/>
      <c r="AD160" t="s" s="1">
        <v>8</v>
      </c>
    </row>
    <row r="161" spans="1:30">
      <c r="A161" t="n" s="4">
        <v>157</v>
      </c>
      <c r="B161" t="s" s="1">
        <v>314</v>
      </c>
      <c r="C161" t="s" s="5">
        <v>429</v>
      </c>
      <c r="D161" t="s" s="1">
        <v>142</v>
      </c>
      <c r="E161" t="s" s="1">
        <v>365</v>
      </c>
      <c r="F161" t="n" s="7">
        <v>45652.0</v>
      </c>
      <c r="G161" t="s" s="1"/>
      <c r="H161" t="n" s="7">
        <v>45652.0</v>
      </c>
      <c r="I161" t="n" s="4">
        <v>1</v>
      </c>
      <c r="J161" t="n" s="8">
        <v>1.0</v>
      </c>
      <c r="K161" t="n" s="8">
        <v>12460.0</v>
      </c>
      <c r="L161" t="n" s="8">
        <v>12460.0</v>
      </c>
      <c r="M161" t="n" s="8">
        <v>12460.0</v>
      </c>
      <c r="N161" t="n" s="8">
        <v>12460.0</v>
      </c>
      <c r="O161" t="s" s="5">
        <v>510</v>
      </c>
      <c r="P161" t="n" s="8">
        <v>0.0</v>
      </c>
      <c r="Q161" t="n" s="8">
        <v>0.0</v>
      </c>
      <c r="R161" t="s" s="1">
        <v>510</v>
      </c>
      <c r="S161" t="s" s="1">
        <v>37</v>
      </c>
      <c r="T161" s="9">
        <f>HYPERLINK("https://my.zakupivli.pro/remote/dispatcher/state_purchase_view/56203163")</f>
        <v/>
      </c>
      <c r="U161" t="s" s="1">
        <v>540</v>
      </c>
      <c r="V161" t="n" s="4">
        <v>0</v>
      </c>
      <c r="W161" t="s" s="1"/>
      <c r="X161" t="s" s="1">
        <v>574</v>
      </c>
      <c r="Y161" t="n" s="8">
        <v>12460.0</v>
      </c>
      <c r="Z161" t="s" s="1">
        <v>316</v>
      </c>
      <c r="AA161" t="s" s="1">
        <v>538</v>
      </c>
      <c r="AB161" t="s" s="1"/>
      <c r="AC161" t="s" s="1"/>
      <c r="AD161" t="s" s="1">
        <v>8</v>
      </c>
    </row>
    <row r="162" spans="1:30">
      <c r="A162" t="n" s="4">
        <v>158</v>
      </c>
      <c r="B162" t="s" s="1">
        <v>196</v>
      </c>
      <c r="C162" t="s" s="5">
        <v>330</v>
      </c>
      <c r="D162" t="s" s="1">
        <v>13</v>
      </c>
      <c r="E162" t="s" s="1">
        <v>336</v>
      </c>
      <c r="F162" t="n" s="7">
        <v>45629.0</v>
      </c>
      <c r="G162" t="n" s="7">
        <v>45638.0</v>
      </c>
      <c r="H162" t="n" s="7">
        <v>45645.0</v>
      </c>
      <c r="I162" t="n" s="4">
        <v>2</v>
      </c>
      <c r="J162" t="n" s="8">
        <v>2500.0</v>
      </c>
      <c r="K162" t="n" s="8">
        <v>146000.0</v>
      </c>
      <c r="L162" t="n" s="8">
        <v>58.4</v>
      </c>
      <c r="M162" t="n" s="8">
        <v>123000.0</v>
      </c>
      <c r="N162" t="n" s="8">
        <v>49.2</v>
      </c>
      <c r="O162" t="s" s="5">
        <v>422</v>
      </c>
      <c r="P162" t="n" s="8">
        <v>23000.0</v>
      </c>
      <c r="Q162" t="n" s="8">
        <v>0.15753424657534246</v>
      </c>
      <c r="R162" t="s" s="1">
        <v>422</v>
      </c>
      <c r="S162" t="s" s="1">
        <v>133</v>
      </c>
      <c r="T162" s="9">
        <f>HYPERLINK("https://my.zakupivli.pro/remote/dispatcher/state_purchase_lot_view/1481119")</f>
        <v/>
      </c>
      <c r="U162" t="s" s="1">
        <v>539</v>
      </c>
      <c r="V162" t="n" s="4">
        <v>0</v>
      </c>
      <c r="W162" t="s" s="1"/>
      <c r="X162" t="s" s="1">
        <v>597</v>
      </c>
      <c r="Y162" t="n" s="8">
        <v>123000.0</v>
      </c>
      <c r="Z162" t="s" s="1">
        <v>316</v>
      </c>
      <c r="AA162" t="s" s="1">
        <v>538</v>
      </c>
      <c r="AB162" t="n" s="10">
        <v>45645.0</v>
      </c>
      <c r="AC162" t="n" s="10">
        <v>45655.0</v>
      </c>
      <c r="AD162" t="s" s="1">
        <v>134</v>
      </c>
    </row>
    <row r="163" spans="1:30">
      <c r="A163" t="s" s="1">
        <v>370</v>
      </c>
    </row>
  </sheetData>
  <autoFilter ref="A4:AD162"/>
  <hyperlinks>
    <hyperlink display="mailto:report-feedback@zakupivli.pro" ref="A2" r:id="rId1"/>
    <hyperlink display="https://my.zakupivli.pro/remote/dispatcher/state_purchase_lot_view/1454206" ref="T5" r:id="rId2"/>
    <hyperlink display="https://my.zakupivli.pro/remote/dispatcher/state_purchase_lot_view/1454595" ref="T6" r:id="rId3"/>
    <hyperlink display="https://my.zakupivli.pro/remote/dispatcher/state_purchase_lot_view/1479038" ref="T7" r:id="rId4"/>
    <hyperlink display="https://my.zakupivli.pro/remote/dispatcher/state_purchase_lot_view/1481395" ref="T8" r:id="rId5"/>
    <hyperlink display="https://my.zakupivli.pro/remote/dispatcher/state_purchase_lot_view/1496138" ref="T9" r:id="rId6"/>
    <hyperlink display="https://my.zakupivli.pro/remote/dispatcher/state_purchase_lot_view/1507129" ref="T10" r:id="rId7"/>
    <hyperlink display="https://my.zakupivli.pro/remote/dispatcher/state_purchase_view/53840886" ref="T11" r:id="rId8"/>
    <hyperlink display="https://my.zakupivli.pro/remote/dispatcher/state_purchase_view/53844679" ref="T12" r:id="rId9"/>
    <hyperlink display="https://my.zakupivli.pro/remote/dispatcher/state_purchase_view/53867829" ref="T13" r:id="rId10"/>
    <hyperlink display="https://my.zakupivli.pro/remote/dispatcher/state_purchase_view/53997661" ref="T14" r:id="rId11"/>
    <hyperlink display="https://my.zakupivli.pro/remote/dispatcher/state_purchase_view/53998446" ref="T15" r:id="rId12"/>
    <hyperlink display="https://my.zakupivli.pro/remote/dispatcher/state_purchase_view/54252860" ref="T16" r:id="rId13"/>
    <hyperlink display="https://my.zakupivli.pro/remote/dispatcher/state_purchase_view/54254699" ref="T17" r:id="rId14"/>
    <hyperlink display="https://my.zakupivli.pro/remote/dispatcher/state_purchase_view/54255015" ref="T18" r:id="rId15"/>
    <hyperlink display="https://my.zakupivli.pro/remote/dispatcher/state_purchase_view/54361467" ref="T19" r:id="rId16"/>
    <hyperlink display="https://my.zakupivli.pro/remote/dispatcher/state_purchase_view/54361654" ref="T20" r:id="rId17"/>
    <hyperlink display="https://my.zakupivli.pro/remote/dispatcher/state_purchase_view/54426555" ref="T21" r:id="rId18"/>
    <hyperlink display="https://my.zakupivli.pro/remote/dispatcher/state_purchase_view/54426740" ref="T22" r:id="rId19"/>
    <hyperlink display="https://my.zakupivli.pro/remote/dispatcher/state_purchase_view/54426827" ref="T23" r:id="rId20"/>
    <hyperlink display="https://my.zakupivli.pro/remote/dispatcher/state_purchase_view/54426909" ref="T24" r:id="rId21"/>
    <hyperlink display="https://my.zakupivli.pro/remote/dispatcher/state_purchase_view/54491246" ref="T25" r:id="rId22"/>
    <hyperlink display="https://my.zakupivli.pro/remote/dispatcher/state_purchase_view/54491890" ref="T26" r:id="rId23"/>
    <hyperlink display="https://my.zakupivli.pro/remote/dispatcher/state_purchase_view/54492003" ref="T27" r:id="rId24"/>
    <hyperlink display="https://my.zakupivli.pro/remote/dispatcher/state_purchase_view/54677325" ref="T28" r:id="rId25"/>
    <hyperlink display="https://my.zakupivli.pro/remote/dispatcher/state_purchase_view/54679522" ref="T29" r:id="rId26"/>
    <hyperlink display="https://my.zakupivli.pro/remote/dispatcher/state_purchase_view/54680388" ref="T30" r:id="rId27"/>
    <hyperlink display="https://my.zakupivli.pro/remote/dispatcher/state_purchase_view/54721286" ref="T31" r:id="rId28"/>
    <hyperlink display="https://my.zakupivli.pro/remote/dispatcher/state_purchase_view/54723107" ref="T32" r:id="rId29"/>
    <hyperlink display="https://my.zakupivli.pro/remote/dispatcher/state_purchase_view/54723248" ref="T33" r:id="rId30"/>
    <hyperlink display="https://my.zakupivli.pro/remote/dispatcher/state_purchase_view/54723574" ref="T34" r:id="rId31"/>
    <hyperlink display="https://my.zakupivli.pro/remote/dispatcher/state_purchase_view/54724253" ref="T35" r:id="rId32"/>
    <hyperlink display="https://my.zakupivli.pro/remote/dispatcher/state_purchase_view/54724371" ref="T36" r:id="rId33"/>
    <hyperlink display="https://my.zakupivli.pro/remote/dispatcher/state_purchase_view/54724730" ref="T37" r:id="rId34"/>
    <hyperlink display="https://my.zakupivli.pro/remote/dispatcher/state_purchase_view/54925150" ref="T38" r:id="rId35"/>
    <hyperlink display="https://my.zakupivli.pro/remote/dispatcher/state_purchase_view/54925381" ref="T39" r:id="rId36"/>
    <hyperlink display="https://my.zakupivli.pro/remote/dispatcher/state_purchase_view/54926212" ref="T40" r:id="rId37"/>
    <hyperlink display="https://my.zakupivli.pro/remote/dispatcher/state_purchase_view/54926522" ref="T41" r:id="rId38"/>
    <hyperlink display="https://my.zakupivli.pro/remote/dispatcher/state_purchase_view/54927480" ref="T42" r:id="rId39"/>
    <hyperlink display="https://my.zakupivli.pro/remote/dispatcher/state_purchase_view/55217753" ref="T43" r:id="rId40"/>
    <hyperlink display="https://my.zakupivli.pro/remote/dispatcher/state_purchase_view/55245887" ref="T44" r:id="rId41"/>
    <hyperlink display="https://my.zakupivli.pro/remote/dispatcher/state_purchase_view/55249555" ref="T45" r:id="rId42"/>
    <hyperlink display="https://my.zakupivli.pro/remote/dispatcher/state_purchase_view/55534807" ref="T46" r:id="rId43"/>
    <hyperlink display="https://my.zakupivli.pro/remote/dispatcher/state_purchase_view/55540888" ref="T47" r:id="rId44"/>
    <hyperlink display="https://my.zakupivli.pro/remote/dispatcher/state_purchase_view/55569493" ref="T48" r:id="rId45"/>
    <hyperlink display="https://my.zakupivli.pro/remote/dispatcher/state_purchase_view/55618538" ref="T49" r:id="rId46"/>
    <hyperlink display="https://my.zakupivli.pro/remote/dispatcher/state_purchase_view/55618938" ref="T50" r:id="rId47"/>
    <hyperlink display="https://my.zakupivli.pro/remote/dispatcher/state_purchase_view/55630523" ref="T51" r:id="rId48"/>
    <hyperlink display="https://my.zakupivli.pro/remote/dispatcher/state_purchase_view/55675945" ref="T52" r:id="rId49"/>
    <hyperlink display="https://my.zakupivli.pro/remote/dispatcher/state_purchase_view/55698893" ref="T53" r:id="rId50"/>
    <hyperlink display="https://my.zakupivli.pro/remote/dispatcher/state_purchase_view/55700437" ref="T54" r:id="rId51"/>
    <hyperlink display="https://my.zakupivli.pro/remote/dispatcher/state_purchase_view/55736734" ref="T55" r:id="rId52"/>
    <hyperlink display="https://my.zakupivli.pro/remote/dispatcher/state_purchase_view/55737377" ref="T56" r:id="rId53"/>
    <hyperlink display="https://my.zakupivli.pro/remote/dispatcher/state_purchase_view/55765884" ref="T57" r:id="rId54"/>
    <hyperlink display="https://my.zakupivli.pro/remote/dispatcher/state_purchase_view/55788565" ref="T58" r:id="rId55"/>
    <hyperlink display="https://my.zakupivli.pro/remote/dispatcher/state_purchase_view/55789247" ref="T59" r:id="rId56"/>
    <hyperlink display="https://my.zakupivli.pro/remote/dispatcher/state_purchase_view/55789606" ref="T60" r:id="rId57"/>
    <hyperlink display="https://my.zakupivli.pro/remote/dispatcher/state_purchase_view/55792073" ref="T61" r:id="rId58"/>
    <hyperlink display="https://my.zakupivli.pro/remote/dispatcher/state_purchase_view/55793490" ref="T62" r:id="rId59"/>
    <hyperlink display="https://my.zakupivli.pro/remote/dispatcher/state_purchase_view/55793914" ref="T63" r:id="rId60"/>
    <hyperlink display="https://my.zakupivli.pro/remote/dispatcher/state_purchase_view/55794169" ref="T64" r:id="rId61"/>
    <hyperlink display="https://my.zakupivli.pro/remote/dispatcher/state_purchase_view/55794486" ref="T65" r:id="rId62"/>
    <hyperlink display="https://my.zakupivli.pro/remote/dispatcher/state_purchase_view/55794620" ref="T66" r:id="rId63"/>
    <hyperlink display="https://my.zakupivli.pro/remote/dispatcher/state_purchase_view/55794936" ref="T67" r:id="rId64"/>
    <hyperlink display="https://my.zakupivli.pro/remote/dispatcher/state_purchase_view/55795183" ref="T68" r:id="rId65"/>
    <hyperlink display="https://my.zakupivli.pro/remote/dispatcher/state_purchase_view/55795732" ref="T69" r:id="rId66"/>
    <hyperlink display="https://my.zakupivli.pro/remote/dispatcher/state_purchase_view/55796137" ref="T70" r:id="rId67"/>
    <hyperlink display="https://my.zakupivli.pro/remote/dispatcher/state_purchase_view/55803069" ref="T71" r:id="rId68"/>
    <hyperlink display="https://my.zakupivli.pro/remote/dispatcher/state_purchase_view/55833937" ref="T72" r:id="rId69"/>
    <hyperlink display="https://my.zakupivli.pro/remote/dispatcher/state_purchase_view/55834408" ref="T73" r:id="rId70"/>
    <hyperlink display="https://my.zakupivli.pro/remote/dispatcher/state_purchase_view/55834700" ref="T74" r:id="rId71"/>
    <hyperlink display="https://my.zakupivli.pro/remote/dispatcher/state_purchase_view/55842934" ref="T75" r:id="rId72"/>
    <hyperlink display="https://my.zakupivli.pro/remote/dispatcher/state_purchase_view/55843183" ref="T76" r:id="rId73"/>
    <hyperlink display="https://my.zakupivli.pro/remote/dispatcher/state_purchase_view/55843357" ref="T77" r:id="rId74"/>
    <hyperlink display="https://my.zakupivli.pro/remote/dispatcher/state_purchase_view/55843950" ref="T78" r:id="rId75"/>
    <hyperlink display="https://my.zakupivli.pro/remote/dispatcher/state_purchase_view/55844142" ref="T79" r:id="rId76"/>
    <hyperlink display="https://my.zakupivli.pro/remote/dispatcher/state_purchase_view/55844335" ref="T80" r:id="rId77"/>
    <hyperlink display="https://my.zakupivli.pro/remote/dispatcher/state_purchase_view/55844494" ref="T81" r:id="rId78"/>
    <hyperlink display="https://my.zakupivli.pro/remote/dispatcher/state_purchase_view/55844803" ref="T82" r:id="rId79"/>
    <hyperlink display="https://my.zakupivli.pro/remote/dispatcher/state_purchase_view/55859299" ref="T83" r:id="rId80"/>
    <hyperlink display="https://my.zakupivli.pro/remote/dispatcher/state_purchase_view/55859927" ref="T84" r:id="rId81"/>
    <hyperlink display="https://my.zakupivli.pro/remote/dispatcher/state_purchase_view/55861340" ref="T85" r:id="rId82"/>
    <hyperlink display="https://my.zakupivli.pro/remote/dispatcher/state_purchase_view/55888456" ref="T86" r:id="rId83"/>
    <hyperlink display="https://my.zakupivli.pro/remote/dispatcher/state_purchase_view/55888896" ref="T87" r:id="rId84"/>
    <hyperlink display="https://my.zakupivli.pro/remote/dispatcher/state_purchase_view/55891609" ref="T88" r:id="rId85"/>
    <hyperlink display="https://my.zakupivli.pro/remote/dispatcher/state_purchase_view/55894104" ref="T89" r:id="rId86"/>
    <hyperlink display="https://my.zakupivli.pro/remote/dispatcher/state_purchase_view/55899198" ref="T90" r:id="rId87"/>
    <hyperlink display="https://my.zakupivli.pro/remote/dispatcher/state_purchase_view/55899591" ref="T91" r:id="rId88"/>
    <hyperlink display="https://my.zakupivli.pro/remote/dispatcher/state_purchase_view/55899788" ref="T92" r:id="rId89"/>
    <hyperlink display="https://my.zakupivli.pro/remote/dispatcher/state_purchase_view/55899980" ref="T93" r:id="rId90"/>
    <hyperlink display="https://my.zakupivli.pro/remote/dispatcher/state_purchase_view/55900126" ref="T94" r:id="rId91"/>
    <hyperlink display="https://my.zakupivli.pro/remote/dispatcher/state_purchase_view/55901189" ref="T95" r:id="rId92"/>
    <hyperlink display="https://my.zakupivli.pro/remote/dispatcher/state_purchase_view/55903176" ref="T96" r:id="rId93"/>
    <hyperlink display="https://my.zakupivli.pro/remote/dispatcher/state_purchase_view/55903283" ref="T97" r:id="rId94"/>
    <hyperlink display="https://my.zakupivli.pro/remote/dispatcher/state_purchase_view/55903973" ref="T98" r:id="rId95"/>
    <hyperlink display="https://my.zakupivli.pro/remote/dispatcher/state_purchase_view/55904338" ref="T99" r:id="rId96"/>
    <hyperlink display="https://my.zakupivli.pro/remote/dispatcher/state_purchase_view/55904821" ref="T100" r:id="rId97"/>
    <hyperlink display="https://my.zakupivli.pro/remote/dispatcher/state_purchase_view/55950440" ref="T101" r:id="rId98"/>
    <hyperlink display="https://my.zakupivli.pro/remote/dispatcher/state_purchase_view/55958761" ref="T102" r:id="rId99"/>
    <hyperlink display="https://my.zakupivli.pro/remote/dispatcher/state_purchase_view/55960928" ref="T103" r:id="rId100"/>
    <hyperlink display="https://my.zakupivli.pro/remote/dispatcher/state_purchase_view/55961203" ref="T104" r:id="rId101"/>
    <hyperlink display="https://my.zakupivli.pro/remote/dispatcher/state_purchase_view/55961730" ref="T105" r:id="rId102"/>
    <hyperlink display="https://my.zakupivli.pro/remote/dispatcher/state_purchase_view/55962169" ref="T106" r:id="rId103"/>
    <hyperlink display="https://my.zakupivli.pro/remote/dispatcher/state_purchase_view/55962704" ref="T107" r:id="rId104"/>
    <hyperlink display="https://my.zakupivli.pro/remote/dispatcher/state_purchase_view/55965321" ref="T108" r:id="rId105"/>
    <hyperlink display="https://my.zakupivli.pro/remote/dispatcher/state_purchase_view/55965518" ref="T109" r:id="rId106"/>
    <hyperlink display="https://my.zakupivli.pro/remote/dispatcher/state_purchase_view/55966002" ref="T110" r:id="rId107"/>
    <hyperlink display="https://my.zakupivli.pro/remote/dispatcher/state_purchase_view/55966198" ref="T111" r:id="rId108"/>
    <hyperlink display="https://my.zakupivli.pro/remote/dispatcher/state_purchase_view/55966408" ref="T112" r:id="rId109"/>
    <hyperlink display="https://my.zakupivli.pro/remote/dispatcher/state_purchase_view/55967126" ref="T113" r:id="rId110"/>
    <hyperlink display="https://my.zakupivli.pro/remote/dispatcher/state_purchase_view/55967441" ref="T114" r:id="rId111"/>
    <hyperlink display="https://my.zakupivli.pro/remote/dispatcher/state_purchase_view/55967698" ref="T115" r:id="rId112"/>
    <hyperlink display="https://my.zakupivli.pro/remote/dispatcher/state_purchase_view/55969140" ref="T116" r:id="rId113"/>
    <hyperlink display="https://my.zakupivli.pro/remote/dispatcher/state_purchase_view/55969512" ref="T117" r:id="rId114"/>
    <hyperlink display="https://my.zakupivli.pro/remote/dispatcher/state_purchase_view/55969715" ref="T118" r:id="rId115"/>
    <hyperlink display="https://my.zakupivli.pro/remote/dispatcher/state_purchase_view/55969855" ref="T119" r:id="rId116"/>
    <hyperlink display="https://my.zakupivli.pro/remote/dispatcher/state_purchase_view/55970044" ref="T120" r:id="rId117"/>
    <hyperlink display="https://my.zakupivli.pro/remote/dispatcher/state_purchase_view/55970690" ref="T121" r:id="rId118"/>
    <hyperlink display="https://my.zakupivli.pro/remote/dispatcher/state_purchase_view/56003242" ref="T122" r:id="rId119"/>
    <hyperlink display="https://my.zakupivli.pro/remote/dispatcher/state_purchase_view/56003489" ref="T123" r:id="rId120"/>
    <hyperlink display="https://my.zakupivli.pro/remote/dispatcher/state_purchase_view/56003701" ref="T124" r:id="rId121"/>
    <hyperlink display="https://my.zakupivli.pro/remote/dispatcher/state_purchase_view/56003863" ref="T125" r:id="rId122"/>
    <hyperlink display="https://my.zakupivli.pro/remote/dispatcher/state_purchase_view/56005432" ref="T126" r:id="rId123"/>
    <hyperlink display="https://my.zakupivli.pro/remote/dispatcher/state_purchase_view/56006006" ref="T127" r:id="rId124"/>
    <hyperlink display="https://my.zakupivli.pro/remote/dispatcher/state_purchase_view/56007526" ref="T128" r:id="rId125"/>
    <hyperlink display="https://my.zakupivli.pro/remote/dispatcher/state_purchase_view/56060669" ref="T129" r:id="rId126"/>
    <hyperlink display="https://my.zakupivli.pro/remote/dispatcher/state_purchase_view/56060914" ref="T130" r:id="rId127"/>
    <hyperlink display="https://my.zakupivli.pro/remote/dispatcher/state_purchase_view/56061035" ref="T131" r:id="rId128"/>
    <hyperlink display="https://my.zakupivli.pro/remote/dispatcher/state_purchase_view/56061197" ref="T132" r:id="rId129"/>
    <hyperlink display="https://my.zakupivli.pro/remote/dispatcher/state_purchase_view/56061404" ref="T133" r:id="rId130"/>
    <hyperlink display="https://my.zakupivli.pro/remote/dispatcher/state_purchase_view/56061495" ref="T134" r:id="rId131"/>
    <hyperlink display="https://my.zakupivli.pro/remote/dispatcher/state_purchase_view/56061960" ref="T135" r:id="rId132"/>
    <hyperlink display="https://my.zakupivli.pro/remote/dispatcher/state_purchase_view/56062249" ref="T136" r:id="rId133"/>
    <hyperlink display="https://my.zakupivli.pro/remote/dispatcher/state_purchase_view/56062353" ref="T137" r:id="rId134"/>
    <hyperlink display="https://my.zakupivli.pro/remote/dispatcher/state_purchase_view/56062789" ref="T138" r:id="rId135"/>
    <hyperlink display="https://my.zakupivli.pro/remote/dispatcher/state_purchase_view/56063423" ref="T139" r:id="rId136"/>
    <hyperlink display="https://my.zakupivli.pro/remote/dispatcher/state_purchase_view/56063836" ref="T140" r:id="rId137"/>
    <hyperlink display="https://my.zakupivli.pro/remote/dispatcher/state_purchase_view/56065237" ref="T141" r:id="rId138"/>
    <hyperlink display="https://my.zakupivli.pro/remote/dispatcher/state_purchase_view/56065449" ref="T142" r:id="rId139"/>
    <hyperlink display="https://my.zakupivli.pro/remote/dispatcher/state_purchase_view/56065681" ref="T143" r:id="rId140"/>
    <hyperlink display="https://my.zakupivli.pro/remote/dispatcher/state_purchase_view/56066188" ref="T144" r:id="rId141"/>
    <hyperlink display="https://my.zakupivli.pro/remote/dispatcher/state_purchase_view/56072165" ref="T145" r:id="rId142"/>
    <hyperlink display="https://my.zakupivli.pro/remote/dispatcher/state_purchase_view/56074669" ref="T146" r:id="rId143"/>
    <hyperlink display="https://my.zakupivli.pro/remote/dispatcher/state_purchase_view/56074817" ref="T147" r:id="rId144"/>
    <hyperlink display="https://my.zakupivli.pro/remote/dispatcher/state_purchase_view/56074973" ref="T148" r:id="rId145"/>
    <hyperlink display="https://my.zakupivli.pro/remote/dispatcher/state_purchase_view/56075543" ref="T149" r:id="rId146"/>
    <hyperlink display="https://my.zakupivli.pro/remote/dispatcher/state_purchase_view/56075673" ref="T150" r:id="rId147"/>
    <hyperlink display="https://my.zakupivli.pro/remote/dispatcher/state_purchase_view/56076064" ref="T151" r:id="rId148"/>
    <hyperlink display="https://my.zakupivli.pro/remote/dispatcher/state_purchase_view/56076241" ref="T152" r:id="rId149"/>
    <hyperlink display="https://my.zakupivli.pro/remote/dispatcher/state_purchase_view/56076620" ref="T153" r:id="rId150"/>
    <hyperlink display="https://my.zakupivli.pro/remote/dispatcher/state_purchase_view/56076785" ref="T154" r:id="rId151"/>
    <hyperlink display="https://my.zakupivli.pro/remote/dispatcher/state_purchase_view/56077051" ref="T155" r:id="rId152"/>
    <hyperlink display="https://my.zakupivli.pro/remote/dispatcher/state_purchase_view/56077237" ref="T156" r:id="rId153"/>
    <hyperlink display="https://my.zakupivli.pro/remote/dispatcher/state_purchase_view/56078219" ref="T157" r:id="rId154"/>
    <hyperlink display="https://my.zakupivli.pro/remote/dispatcher/state_purchase_view/56078950" ref="T158" r:id="rId155"/>
    <hyperlink display="https://my.zakupivli.pro/remote/dispatcher/state_purchase_view/56079056" ref="T159" r:id="rId156"/>
    <hyperlink display="https://my.zakupivli.pro/remote/dispatcher/state_purchase_view/56202754" ref="T160" r:id="rId157"/>
    <hyperlink display="https://my.zakupivli.pro/remote/dispatcher/state_purchase_view/56203163" ref="T161" r:id="rId158"/>
    <hyperlink display="https://my.zakupivli.pro/remote/dispatcher/state_purchase_lot_view/1481119" ref="T162" r:id="rId159"/>
  </hyperlinks>
  <pageMargins left="0.75" right="0.75" top="1" bottom="1" header="0.5" footer="0.5"/>
</worksheet>
</file>

<file path=docProps/app.xml><?xml version="1.0" encoding="utf-8"?>
<ns0:Properties xmlns:ns0="http://schemas.openxmlformats.org/officeDocument/2006/extended-properties">
  <ns0:Application>Microsoft Excel</ns0:Application>
  <ns0:DocSecurity>0</ns0:DocSecurity>
  <ns0:ScaleCrop>false</ns0:ScaleCrop>
  <ns0:Company/>
  <ns0:LinksUpToDate>false</ns0:LinksUpToDate>
  <ns0:SharedDoc>false</ns0:SharedDoc>
  <ns0:HyperlinksChanged>false</ns0:HyperlinksChanged>
  <ns0:AppVersion>12.0000</ns0:AppVersion>
  <ns0:HeadingPairs>
    <vt:vector xmlns:vt="http://schemas.openxmlformats.org/officeDocument/2006/docPropsVTypes" size="2" baseType="variant">
      <vt:variant>
        <vt:lpstr>Worksheets</vt:lpstr>
      </vt:variant>
      <vt:variant>
        <vt:i4>1</vt:i4>
      </vt:variant>
    </vt:vector>
  </ns0:HeadingPairs>
  <ns0:TitlesOfParts>
    <vt:vector xmlns:vt="http://schemas.openxmlformats.org/officeDocument/2006/docPropsVTypes" size="1" baseType="lpstr">
      <vt:lpstr>Sheet</vt:lpstr>
    </vt:vector>
  </ns0:TitlesOfParts>
</ns0:Properties>
</file>

<file path=docProps/core.xml><?xml version="1.0" encoding="utf-8"?>
<cp:coreProperties xmlns:cp="http://schemas.openxmlformats.org/package/2006/metadata/core-properties">
  <dc:creator xmlns:dc="http://purl.org/dc/elements/1.1/">Unknown</dc:creator>
  <cp:lastModifiedBy>Unknown</cp:lastModifiedBy>
  <dcterms:created xmlns:dcterms="http://purl.org/dc/terms/" xmlns:xsi="http://www.w3.org/2001/XMLSchema-instance" xsi:type="dcterms:W3CDTF">2025-01-07T10:13:10Z</dcterms:created>
  <dcterms:modified xmlns:dcterms="http://purl.org/dc/terms/" xmlns:xsi="http://www.w3.org/2001/XMLSchema-instance" xsi:type="dcterms:W3CDTF">2025-01-07T10:13:10Z</dcterms:modified>
  <dc:title xmlns:dc="http://purl.org/dc/elements/1.1/">Untitled</dc:title>
  <dc:description xmlns:dc="http://purl.org/dc/elements/1.1/"/>
  <dc:subject xmlns:dc="http://purl.org/dc/elements/1.1/"/>
  <cp:keywords/>
  <cp:category/>
</cp:coreProperties>
</file>